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520" windowHeight="7710" activeTab="0"/>
  </bookViews>
  <sheets>
    <sheet name="Instructions" sheetId="1" r:id="rId1"/>
    <sheet name="Productivity graph" sheetId="2" r:id="rId2"/>
    <sheet name="Chart" sheetId="3" r:id="rId3"/>
    <sheet name="Adjusted Chart" sheetId="4" r:id="rId4"/>
    <sheet name="Hours variance" sheetId="5" r:id="rId5"/>
    <sheet name="Unit hours analysis" sheetId="6" r:id="rId6"/>
    <sheet name="Optimum labour" sheetId="7" r:id="rId7"/>
  </sheets>
  <definedNames/>
  <calcPr fullCalcOnLoad="1"/>
</workbook>
</file>

<file path=xl/sharedStrings.xml><?xml version="1.0" encoding="utf-8"?>
<sst xmlns="http://schemas.openxmlformats.org/spreadsheetml/2006/main" count="205" uniqueCount="156">
  <si>
    <t># Crew</t>
  </si>
  <si>
    <t>Current</t>
  </si>
  <si>
    <t>Chart</t>
  </si>
  <si>
    <t>New Chart</t>
  </si>
  <si>
    <t>Chart 1</t>
  </si>
  <si>
    <t>Chart 2</t>
  </si>
  <si>
    <t>Chart 3</t>
  </si>
  <si>
    <t>Adjusted SPMH</t>
  </si>
  <si>
    <t>Adjustment factor:</t>
  </si>
  <si>
    <t>This chart allow you to enter an adjustment factor above, and it then multiplies all values from the first sheet by that amount</t>
  </si>
  <si>
    <t>For the number of employees shown on the left side of the chart, find the entry on your</t>
  </si>
  <si>
    <t xml:space="preserve">next lower sales amount. </t>
  </si>
  <si>
    <t>Example</t>
  </si>
  <si>
    <t>Sales</t>
  </si>
  <si>
    <t>T</t>
  </si>
  <si>
    <t>see the results. If you have a well designed chart, you should see a graph that produces</t>
  </si>
  <si>
    <t>a gentle upwards slope to the right as shown in the sample below.</t>
  </si>
  <si>
    <t>If you see a graph that has many peaks and valleys, or one that slopes downward</t>
  </si>
  <si>
    <t>adjustment factor that you enter at the top. This is very useful for quickly adjusting your</t>
  </si>
  <si>
    <t>entire chart by a percentage to allow for price changes, or to help you increase/decrease</t>
  </si>
  <si>
    <t>use "Paste Special" then choose "Values" if you do this. If you just use "Paste" you will</t>
  </si>
  <si>
    <t>be pasting the formula, and that will give you very unusual results.</t>
  </si>
  <si>
    <t>the overall productivity or Sales Per Man Hour on your chart. You can then use "Copy"</t>
  </si>
  <si>
    <t>How to use this spreadsheet</t>
  </si>
  <si>
    <t xml:space="preserve">in the columns on the right. </t>
  </si>
  <si>
    <t>The graph only plots the first three charts, and it only plots them up to 20 employees, but</t>
  </si>
  <si>
    <t>you can adjust the "series" properties to change this.</t>
  </si>
  <si>
    <r>
      <t>The "</t>
    </r>
    <r>
      <rPr>
        <sz val="10"/>
        <color indexed="12"/>
        <rFont val="Arial"/>
        <family val="2"/>
      </rPr>
      <t>Adjusted chart</t>
    </r>
    <r>
      <rPr>
        <sz val="10"/>
        <rFont val="Verdana"/>
        <family val="2"/>
      </rPr>
      <t>" sheet simply multiplies all the entries 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 by the </t>
    </r>
  </si>
  <si>
    <r>
      <t>and "Paste Special" to paste those adjusted values onto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sheet. Be sure you </t>
    </r>
  </si>
  <si>
    <t>number of employees, then use the highest sales amount. Enter this sales amount</t>
  </si>
  <si>
    <t>should enter the value for the next lower entry, in this case $175.</t>
  </si>
  <si>
    <t>Be sure you delete the entries at the high and low end of the chart that do not apply</t>
  </si>
  <si>
    <t>4, then you should delete (or enter zero) for 2 and 3 employees. If the highest value you have</t>
  </si>
  <si>
    <t>Mon</t>
  </si>
  <si>
    <t>Tue</t>
  </si>
  <si>
    <t>Wed</t>
  </si>
  <si>
    <t>Thu</t>
  </si>
  <si>
    <t>Fri</t>
  </si>
  <si>
    <t>Sat</t>
  </si>
  <si>
    <t>Sun</t>
  </si>
  <si>
    <t>Week</t>
  </si>
  <si>
    <t>Difference</t>
  </si>
  <si>
    <t>% difference</t>
  </si>
  <si>
    <t>Unscheduled</t>
  </si>
  <si>
    <t>Weekly schedule hours variance</t>
  </si>
  <si>
    <t>you have done any editing, fill in the number of hours used for each day of the week in the</t>
  </si>
  <si>
    <t xml:space="preserve">The difference, and the graph will both be updated automatically. A difference between </t>
  </si>
  <si>
    <t>3.0% - 5.0% (positive or negative) is considered acceptable. Numbers within this range will</t>
  </si>
  <si>
    <t>much editing you have to do, the higher the variance the more editing required to finish</t>
  </si>
  <si>
    <t xml:space="preserve">your schedule each week. </t>
  </si>
  <si>
    <t>You may also fill in the number of unscheduled shifts. Clearly a lower number is better</t>
  </si>
  <si>
    <t>and it also indicates how much editing you have to do each week to fill empty shifts. For</t>
  </si>
  <si>
    <t>an average store with good staffing levels you can expect to have 5-10 unscheduled shifts</t>
  </si>
  <si>
    <r>
      <t>"</t>
    </r>
    <r>
      <rPr>
        <sz val="10"/>
        <color indexed="12"/>
        <rFont val="Arial"/>
        <family val="2"/>
      </rPr>
      <t>Hours variance</t>
    </r>
    <r>
      <rPr>
        <sz val="10"/>
        <rFont val="Verdana"/>
        <family val="2"/>
      </rPr>
      <t>" sheet: Immediately after you have generated a new schedule, and BEFORE</t>
    </r>
  </si>
  <si>
    <t xml:space="preserve">appear green. Numbers outside of this range will be red.  This gives a good indication of how </t>
  </si>
  <si>
    <t>Phone:</t>
  </si>
  <si>
    <t>1-905-628-2944</t>
  </si>
  <si>
    <t>E-mail:</t>
  </si>
  <si>
    <t>support@thoughtworksinc.com</t>
  </si>
  <si>
    <t>Web:</t>
  </si>
  <si>
    <t>www.thoughtworksinc.com</t>
  </si>
  <si>
    <t>If you have any questions about using this spreadsheet please do not hesitate</t>
  </si>
  <si>
    <t>to contact ThoughtWorks as follows:</t>
  </si>
  <si>
    <t>Final edited schedule</t>
  </si>
  <si>
    <t xml:space="preserve">Newly generated </t>
  </si>
  <si>
    <t>Hours used</t>
  </si>
  <si>
    <t>After updating data</t>
  </si>
  <si>
    <t>labeled "Final edited schedule" fill in the number of hours used each day.</t>
  </si>
  <si>
    <t>After you have adjusted your charts, and made all the improvements you can generate a</t>
  </si>
  <si>
    <t>new schedule. Fill in the new numbers in the row marked "After updating data". Obviously</t>
  </si>
  <si>
    <t>graph will tell you if you have achieved this goal.</t>
  </si>
  <si>
    <t>per week. A higher volume store can expect a slightly higher number. A store that is</t>
  </si>
  <si>
    <t xml:space="preserve">experiencing staffing shortages, or whose employees have poor availabilities will have a </t>
  </si>
  <si>
    <t xml:space="preserve">significantly higher number of unscheduled shifts each week. </t>
  </si>
  <si>
    <t xml:space="preserve">in your SPMH. Ideally as sales go up so should your SPMH, and as sales go down, so too </t>
  </si>
  <si>
    <t>should your SPMH. The two lines on the graph should follow the same trend. It only makes</t>
  </si>
  <si>
    <t>sense that as your sales increase your productivity should also increase and vice versa.</t>
  </si>
  <si>
    <t xml:space="preserve">Days that have similar sales should also have similar SPMH. Any significant variations </t>
  </si>
  <si>
    <t>from this trend may indicate areas where you should focus your attention and may</t>
  </si>
  <si>
    <t>second row, labeled "Newly generated". Then finish all your editing for the week. In the top row</t>
  </si>
  <si>
    <t>Total hours</t>
  </si>
  <si>
    <t>Total SPMH</t>
  </si>
  <si>
    <t>Unit hours</t>
  </si>
  <si>
    <t>Unit SPMH</t>
  </si>
  <si>
    <t>Non-Unit</t>
  </si>
  <si>
    <t>% non-unit</t>
  </si>
  <si>
    <t>Contents</t>
  </si>
  <si>
    <t>Adjusted Chart</t>
  </si>
  <si>
    <t>Hours Variance</t>
  </si>
  <si>
    <t>Unit hours analysis</t>
  </si>
  <si>
    <t>"Unit hours" sheet: This sheet allows you to compare the trends in your sales to the trends</t>
  </si>
  <si>
    <t>Unit Hours Analysis</t>
  </si>
  <si>
    <t>represent areas where you can improve. This graph also separates your unit from your</t>
  </si>
  <si>
    <t xml:space="preserve">delivery truck can drastically affect your non-uinit hours and your daily SPMH it makes  </t>
  </si>
  <si>
    <t>sense to separate that out and study the two individually.</t>
  </si>
  <si>
    <t>The non-unit hours are expressed as a percentage and not as a SPMH. Since this number</t>
  </si>
  <si>
    <t>should be quite low it is important to see what percent of your total daily hours are used</t>
  </si>
  <si>
    <t>for non-unit producing labour.</t>
  </si>
  <si>
    <t>the goal is to achieve better results than with your original data, and the chart, and the</t>
  </si>
  <si>
    <t xml:space="preserve">non-unit labour so you can see the trends in those. Since something simple like a 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</si>
  <si>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</si>
  <si>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</si>
  <si>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</si>
  <si>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</si>
  <si>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</si>
  <si>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</si>
  <si>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</si>
  <si>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</si>
  <si>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</si>
  <si>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</si>
  <si>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</si>
  <si>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</si>
  <si>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</si>
  <si>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</si>
  <si>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</si>
  <si>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</si>
  <si>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</si>
  <si>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</si>
  <si>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23:00 - 00:00</t>
  </si>
  <si>
    <t>00:00 - 1:00</t>
  </si>
  <si>
    <t>1:00 - 2:00</t>
  </si>
  <si>
    <t>2:00 - 3:00</t>
  </si>
  <si>
    <t>3:00 - 4:00</t>
  </si>
  <si>
    <t>22:00 - 23:00</t>
  </si>
  <si>
    <t>Opt.</t>
  </si>
  <si>
    <t>Hours</t>
  </si>
  <si>
    <t>Totals</t>
  </si>
  <si>
    <t>Optimum Labour Hours Calculation</t>
  </si>
  <si>
    <t>Optimum Labour</t>
  </si>
  <si>
    <t>This sheet allows you to fill in your *actual* hourly sales for the week and it will calculate</t>
  </si>
  <si>
    <t xml:space="preserve">the optimum amount of unit producing labour hours you should used, based on the </t>
  </si>
  <si>
    <t>MONDAY</t>
  </si>
  <si>
    <t>TUESDAY</t>
  </si>
  <si>
    <t>WEDNESDAY</t>
  </si>
  <si>
    <t>THURSDAY</t>
  </si>
  <si>
    <t>FRIDAY</t>
  </si>
  <si>
    <t>SATURDAY</t>
  </si>
  <si>
    <t>SUNDAY</t>
  </si>
  <si>
    <t>Optimum variable hours</t>
  </si>
  <si>
    <t>Positioning guide analysis</t>
  </si>
  <si>
    <t>Published March 2007</t>
  </si>
  <si>
    <t>Productivity graph</t>
  </si>
  <si>
    <t>Chart entries</t>
  </si>
  <si>
    <r>
      <t>Once you have filled in your current chart, you can click on the "</t>
    </r>
    <r>
      <rPr>
        <sz val="10"/>
        <color indexed="12"/>
        <rFont val="Arial"/>
        <family val="2"/>
      </rPr>
      <t>Productivity graph</t>
    </r>
    <r>
      <rPr>
        <sz val="10"/>
        <rFont val="Verdana"/>
        <family val="2"/>
      </rPr>
      <t>" sheet to</t>
    </r>
  </si>
  <si>
    <t>Productivity</t>
  </si>
  <si>
    <t>Productivity Graph</t>
  </si>
  <si>
    <t>the "T". If you find more than one entry on your positioning guide that has the same</t>
  </si>
  <si>
    <r>
      <t>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>" sheet in the first column labeled "Current chart". Your productivity will appear</t>
    </r>
  </si>
  <si>
    <t>If you cannot find a corresponding entry on your positioning guide, then you must use the</t>
  </si>
  <si>
    <t xml:space="preserve">In the sample positioning guide above there is no entry for 8 employees. Therefore you </t>
  </si>
  <si>
    <t>to your positioning guide. For example if the lowest number of employees you ever schedule is</t>
  </si>
  <si>
    <t>on your positioning guide is for 18 employees, then delete all the values from 19-30 on this chart</t>
  </si>
  <si>
    <t xml:space="preserve">it may mean that your positioning guides need an overhaul. Use the "New chart 1-3" </t>
  </si>
  <si>
    <t>current positioning guide. (The left most one)</t>
  </si>
  <si>
    <t xml:space="preserve">positioning guide that has that same number of employees in the far right column, under </t>
  </si>
  <si>
    <t>columns to help you design a good positioning guide.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</si>
</sst>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</numFmts>
  <fonts count="79">
    <font>
      <sz val="10"/>
      <name val="Verdan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6"/>
      <color indexed="8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b/>
      <i/>
      <sz val="14"/>
      <name val="Verdana"/>
      <family val="2"/>
    </font>
    <font>
      <b/>
      <sz val="10"/>
      <color indexed="18"/>
      <name val="Verdana"/>
      <family val="2"/>
    </font>
    <font>
      <b/>
      <sz val="12"/>
      <name val="Verdana"/>
      <family val="2"/>
    </font>
    <font>
      <b/>
      <sz val="10"/>
      <color indexed="43"/>
      <name val="Verdana"/>
      <family val="2"/>
    </font>
    <font>
      <sz val="10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0"/>
      <color indexed="18"/>
      <name val="Arial"/>
      <family val="2"/>
    </font>
    <font>
      <b/>
      <u val="single"/>
      <sz val="12"/>
      <color indexed="18"/>
      <name val="Verdana"/>
      <family val="2"/>
    </font>
    <font>
      <b/>
      <sz val="14"/>
      <color indexed="54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9.65"/>
      <color indexed="8"/>
      <name val="Arial"/>
      <family val="0"/>
    </font>
    <font>
      <sz val="8"/>
      <color indexed="9"/>
      <name val="Arial"/>
      <family val="0"/>
    </font>
    <font>
      <sz val="6.75"/>
      <color indexed="9"/>
      <name val="Arial"/>
      <family val="0"/>
    </font>
    <font>
      <sz val="7.35"/>
      <color indexed="8"/>
      <name val="Arial"/>
      <family val="0"/>
    </font>
    <font>
      <b/>
      <sz val="6.5"/>
      <color indexed="9"/>
      <name val="Arial"/>
      <family val="0"/>
    </font>
    <font>
      <sz val="8.9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"/>
      <color indexed="8"/>
      <name val="Arial"/>
      <family val="0"/>
    </font>
    <font>
      <b/>
      <i/>
      <sz val="3.5"/>
      <color indexed="8"/>
      <name val="Arial"/>
      <family val="0"/>
    </font>
    <font>
      <b/>
      <sz val="10.5"/>
      <color indexed="8"/>
      <name val="Arial"/>
      <family val="0"/>
    </font>
    <font>
      <b/>
      <i/>
      <sz val="16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9"/>
      <name val="Arial"/>
      <family val="0"/>
    </font>
    <font>
      <b/>
      <sz val="8"/>
      <color indexed="9"/>
      <name val="Arial"/>
      <family val="0"/>
    </font>
    <font>
      <b/>
      <sz val="9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 style="thin"/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3" fontId="9" fillId="0" borderId="0" xfId="0" applyNumberFormat="1" applyFont="1" applyAlignment="1">
      <alignment/>
    </xf>
    <xf numFmtId="0" fontId="8" fillId="0" borderId="0" xfId="0" applyFont="1" applyAlignment="1">
      <alignment/>
    </xf>
    <xf numFmtId="172" fontId="10" fillId="34" borderId="12" xfId="0" applyNumberFormat="1" applyFont="1" applyFill="1" applyBorder="1" applyAlignment="1">
      <alignment/>
    </xf>
    <xf numFmtId="172" fontId="11" fillId="34" borderId="12" xfId="0" applyNumberFormat="1" applyFont="1" applyFill="1" applyBorder="1" applyAlignment="1">
      <alignment/>
    </xf>
    <xf numFmtId="172" fontId="12" fillId="34" borderId="12" xfId="0" applyNumberFormat="1" applyFont="1" applyFill="1" applyBorder="1" applyAlignment="1">
      <alignment/>
    </xf>
    <xf numFmtId="172" fontId="13" fillId="34" borderId="12" xfId="0" applyNumberFormat="1" applyFont="1" applyFill="1" applyBorder="1" applyAlignment="1">
      <alignment/>
    </xf>
    <xf numFmtId="172" fontId="10" fillId="34" borderId="13" xfId="0" applyNumberFormat="1" applyFont="1" applyFill="1" applyBorder="1" applyAlignment="1">
      <alignment/>
    </xf>
    <xf numFmtId="172" fontId="11" fillId="34" borderId="13" xfId="0" applyNumberFormat="1" applyFont="1" applyFill="1" applyBorder="1" applyAlignment="1">
      <alignment/>
    </xf>
    <xf numFmtId="172" fontId="12" fillId="34" borderId="13" xfId="0" applyNumberFormat="1" applyFont="1" applyFill="1" applyBorder="1" applyAlignment="1">
      <alignment/>
    </xf>
    <xf numFmtId="172" fontId="13" fillId="34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14" fillId="33" borderId="14" xfId="0" applyNumberFormat="1" applyFont="1" applyFill="1" applyBorder="1" applyAlignment="1" applyProtection="1">
      <alignment/>
      <protection locked="0"/>
    </xf>
    <xf numFmtId="0" fontId="14" fillId="35" borderId="14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36" borderId="15" xfId="0" applyFont="1" applyFill="1" applyBorder="1" applyAlignment="1">
      <alignment/>
    </xf>
    <xf numFmtId="0" fontId="18" fillId="36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44" fontId="0" fillId="0" borderId="16" xfId="44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53" applyBorder="1" applyAlignment="1" applyProtection="1">
      <alignment/>
      <protection/>
    </xf>
    <xf numFmtId="0" fontId="5" fillId="0" borderId="0" xfId="53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0" xfId="53" applyFont="1" applyAlignment="1" applyProtection="1">
      <alignment/>
      <protection/>
    </xf>
    <xf numFmtId="0" fontId="22" fillId="0" borderId="0" xfId="0" applyFont="1" applyBorder="1" applyAlignment="1">
      <alignment/>
    </xf>
    <xf numFmtId="0" fontId="16" fillId="37" borderId="0" xfId="0" applyFont="1" applyFill="1" applyBorder="1" applyAlignment="1" applyProtection="1">
      <alignment horizontal="left"/>
      <protection/>
    </xf>
    <xf numFmtId="0" fontId="16" fillId="37" borderId="17" xfId="0" applyFont="1" applyFill="1" applyBorder="1" applyAlignment="1" applyProtection="1">
      <alignment horizontal="left"/>
      <protection/>
    </xf>
    <xf numFmtId="0" fontId="16" fillId="37" borderId="14" xfId="0" applyNumberFormat="1" applyFont="1" applyFill="1" applyBorder="1" applyAlignment="1" applyProtection="1">
      <alignment horizontal="left"/>
      <protection/>
    </xf>
    <xf numFmtId="0" fontId="0" fillId="38" borderId="18" xfId="0" applyFont="1" applyFill="1" applyBorder="1" applyAlignment="1">
      <alignment/>
    </xf>
    <xf numFmtId="0" fontId="18" fillId="38" borderId="10" xfId="0" applyFont="1" applyFill="1" applyBorder="1" applyAlignment="1">
      <alignment horizontal="right"/>
    </xf>
    <xf numFmtId="0" fontId="18" fillId="38" borderId="19" xfId="0" applyFont="1" applyFill="1" applyBorder="1" applyAlignment="1">
      <alignment horizontal="right"/>
    </xf>
    <xf numFmtId="0" fontId="8" fillId="39" borderId="20" xfId="0" applyFont="1" applyFill="1" applyBorder="1" applyAlignment="1">
      <alignment horizontal="right"/>
    </xf>
    <xf numFmtId="44" fontId="0" fillId="40" borderId="0" xfId="44" applyFont="1" applyFill="1" applyBorder="1" applyAlignment="1">
      <alignment/>
    </xf>
    <xf numFmtId="44" fontId="0" fillId="40" borderId="16" xfId="44" applyFont="1" applyFill="1" applyBorder="1" applyAlignment="1" applyProtection="1">
      <alignment/>
      <protection/>
    </xf>
    <xf numFmtId="0" fontId="14" fillId="40" borderId="20" xfId="0" applyFont="1" applyFill="1" applyBorder="1" applyAlignment="1">
      <alignment horizontal="right"/>
    </xf>
    <xf numFmtId="0" fontId="16" fillId="41" borderId="21" xfId="0" applyFont="1" applyFill="1" applyBorder="1" applyAlignment="1" applyProtection="1">
      <alignment horizontal="left"/>
      <protection/>
    </xf>
    <xf numFmtId="0" fontId="0" fillId="42" borderId="10" xfId="0" applyFont="1" applyFill="1" applyBorder="1" applyAlignment="1">
      <alignment/>
    </xf>
    <xf numFmtId="0" fontId="0" fillId="42" borderId="19" xfId="0" applyFont="1" applyFill="1" applyBorder="1" applyAlignment="1" applyProtection="1">
      <alignment/>
      <protection/>
    </xf>
    <xf numFmtId="0" fontId="16" fillId="41" borderId="22" xfId="0" applyFont="1" applyFill="1" applyBorder="1" applyAlignment="1" applyProtection="1">
      <alignment horizontal="left"/>
      <protection/>
    </xf>
    <xf numFmtId="10" fontId="10" fillId="42" borderId="11" xfId="0" applyNumberFormat="1" applyFont="1" applyFill="1" applyBorder="1" applyAlignment="1">
      <alignment/>
    </xf>
    <xf numFmtId="10" fontId="10" fillId="42" borderId="23" xfId="0" applyNumberFormat="1" applyFont="1" applyFill="1" applyBorder="1" applyAlignment="1" applyProtection="1">
      <alignment/>
      <protection/>
    </xf>
    <xf numFmtId="0" fontId="16" fillId="41" borderId="21" xfId="0" applyNumberFormat="1" applyFont="1" applyFill="1" applyBorder="1" applyAlignment="1" applyProtection="1">
      <alignment horizontal="left"/>
      <protection/>
    </xf>
    <xf numFmtId="0" fontId="14" fillId="42" borderId="10" xfId="0" applyNumberFormat="1" applyFont="1" applyFill="1" applyBorder="1" applyAlignment="1" applyProtection="1">
      <alignment/>
      <protection/>
    </xf>
    <xf numFmtId="0" fontId="14" fillId="42" borderId="19" xfId="0" applyNumberFormat="1" applyFont="1" applyFill="1" applyBorder="1" applyAlignment="1" applyProtection="1">
      <alignment/>
      <protection/>
    </xf>
    <xf numFmtId="10" fontId="10" fillId="42" borderId="11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44" fontId="0" fillId="35" borderId="0" xfId="44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4" fillId="40" borderId="20" xfId="0" applyFont="1" applyFill="1" applyBorder="1" applyAlignment="1" applyProtection="1">
      <alignment horizontal="right"/>
      <protection/>
    </xf>
    <xf numFmtId="44" fontId="0" fillId="40" borderId="0" xfId="44" applyFont="1" applyFill="1" applyBorder="1" applyAlignment="1" applyProtection="1">
      <alignment/>
      <protection/>
    </xf>
    <xf numFmtId="44" fontId="0" fillId="40" borderId="16" xfId="44" applyFont="1" applyFill="1" applyBorder="1" applyAlignment="1" applyProtection="1">
      <alignment/>
      <protection/>
    </xf>
    <xf numFmtId="0" fontId="8" fillId="39" borderId="2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4" fillId="40" borderId="22" xfId="0" applyFont="1" applyFill="1" applyBorder="1" applyAlignment="1" applyProtection="1">
      <alignment horizontal="right"/>
      <protection/>
    </xf>
    <xf numFmtId="10" fontId="0" fillId="40" borderId="11" xfId="59" applyNumberFormat="1" applyFont="1" applyFill="1" applyBorder="1" applyAlignment="1" applyProtection="1">
      <alignment/>
      <protection/>
    </xf>
    <xf numFmtId="10" fontId="0" fillId="40" borderId="23" xfId="59" applyNumberFormat="1" applyFont="1" applyFill="1" applyBorder="1" applyAlignment="1" applyProtection="1">
      <alignment/>
      <protection/>
    </xf>
    <xf numFmtId="176" fontId="0" fillId="0" borderId="0" xfId="44" applyNumberFormat="1" applyFont="1" applyAlignment="1">
      <alignment/>
    </xf>
    <xf numFmtId="0" fontId="10" fillId="34" borderId="13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176" fontId="24" fillId="0" borderId="0" xfId="44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8" fillId="43" borderId="0" xfId="0" applyFont="1" applyFill="1" applyAlignment="1">
      <alignment horizontal="right"/>
    </xf>
    <xf numFmtId="0" fontId="18" fillId="43" borderId="2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42" applyNumberFormat="1" applyFont="1" applyAlignment="1">
      <alignment/>
    </xf>
    <xf numFmtId="176" fontId="0" fillId="42" borderId="31" xfId="44" applyNumberFormat="1" applyFont="1" applyFill="1" applyBorder="1" applyAlignment="1" applyProtection="1">
      <alignment/>
      <protection locked="0"/>
    </xf>
    <xf numFmtId="176" fontId="0" fillId="42" borderId="32" xfId="44" applyNumberFormat="1" applyFont="1" applyFill="1" applyBorder="1" applyAlignment="1" applyProtection="1">
      <alignment/>
      <protection locked="0"/>
    </xf>
    <xf numFmtId="176" fontId="0" fillId="42" borderId="33" xfId="44" applyNumberFormat="1" applyFont="1" applyFill="1" applyBorder="1" applyAlignment="1" applyProtection="1">
      <alignment/>
      <protection locked="0"/>
    </xf>
    <xf numFmtId="176" fontId="0" fillId="42" borderId="25" xfId="44" applyNumberFormat="1" applyFont="1" applyFill="1" applyBorder="1" applyAlignment="1" applyProtection="1">
      <alignment/>
      <protection locked="0"/>
    </xf>
    <xf numFmtId="176" fontId="0" fillId="42" borderId="27" xfId="44" applyNumberFormat="1" applyFont="1" applyFill="1" applyBorder="1" applyAlignment="1" applyProtection="1">
      <alignment/>
      <protection locked="0"/>
    </xf>
    <xf numFmtId="176" fontId="0" fillId="42" borderId="29" xfId="44" applyNumberFormat="1" applyFont="1" applyFill="1" applyBorder="1" applyAlignment="1" applyProtection="1">
      <alignment/>
      <protection locked="0"/>
    </xf>
    <xf numFmtId="0" fontId="18" fillId="43" borderId="0" xfId="0" applyFont="1" applyFill="1" applyBorder="1" applyAlignment="1">
      <alignment horizontal="center"/>
    </xf>
    <xf numFmtId="0" fontId="18" fillId="43" borderId="11" xfId="0" applyFont="1" applyFill="1" applyBorder="1" applyAlignment="1">
      <alignment horizontal="center"/>
    </xf>
    <xf numFmtId="0" fontId="18" fillId="43" borderId="34" xfId="0" applyFont="1" applyFill="1" applyBorder="1" applyAlignment="1">
      <alignment horizontal="center"/>
    </xf>
    <xf numFmtId="0" fontId="18" fillId="43" borderId="35" xfId="0" applyFont="1" applyFill="1" applyBorder="1" applyAlignment="1">
      <alignment horizontal="center"/>
    </xf>
    <xf numFmtId="0" fontId="18" fillId="43" borderId="36" xfId="0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/>
    </xf>
    <xf numFmtId="176" fontId="18" fillId="43" borderId="36" xfId="44" applyNumberFormat="1" applyFont="1" applyFill="1" applyBorder="1" applyAlignment="1">
      <alignment horizontal="center"/>
    </xf>
    <xf numFmtId="176" fontId="18" fillId="43" borderId="37" xfId="44" applyNumberFormat="1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18" fillId="43" borderId="38" xfId="0" applyFont="1" applyFill="1" applyBorder="1" applyAlignment="1">
      <alignment/>
    </xf>
    <xf numFmtId="0" fontId="8" fillId="44" borderId="0" xfId="0" applyFont="1" applyFill="1" applyBorder="1" applyAlignment="1">
      <alignment/>
    </xf>
    <xf numFmtId="0" fontId="26" fillId="44" borderId="0" xfId="0" applyNumberFormat="1" applyFont="1" applyFill="1" applyBorder="1" applyAlignment="1">
      <alignment horizontal="center"/>
    </xf>
    <xf numFmtId="0" fontId="26" fillId="44" borderId="0" xfId="0" applyFont="1" applyFill="1" applyBorder="1" applyAlignment="1">
      <alignment/>
    </xf>
    <xf numFmtId="0" fontId="19" fillId="40" borderId="39" xfId="0" applyFont="1" applyFill="1" applyBorder="1" applyAlignment="1">
      <alignment/>
    </xf>
    <xf numFmtId="0" fontId="19" fillId="40" borderId="40" xfId="0" applyFont="1" applyFill="1" applyBorder="1" applyAlignment="1">
      <alignment/>
    </xf>
    <xf numFmtId="0" fontId="19" fillId="40" borderId="41" xfId="0" applyFont="1" applyFill="1" applyBorder="1" applyAlignment="1">
      <alignment/>
    </xf>
    <xf numFmtId="0" fontId="8" fillId="44" borderId="42" xfId="0" applyFont="1" applyFill="1" applyBorder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26" fillId="44" borderId="43" xfId="0" applyFont="1" applyFill="1" applyBorder="1" applyAlignment="1">
      <alignment/>
    </xf>
    <xf numFmtId="0" fontId="26" fillId="44" borderId="44" xfId="0" applyNumberFormat="1" applyFont="1" applyFill="1" applyBorder="1" applyAlignment="1">
      <alignment horizontal="center"/>
    </xf>
    <xf numFmtId="0" fontId="26" fillId="44" borderId="45" xfId="0" applyNumberFormat="1" applyFont="1" applyFill="1" applyBorder="1" applyAlignment="1">
      <alignment horizontal="center"/>
    </xf>
    <xf numFmtId="0" fontId="5" fillId="0" borderId="0" xfId="53" applyFont="1" applyBorder="1" applyAlignment="1" applyProtection="1">
      <alignment/>
      <protection/>
    </xf>
    <xf numFmtId="0" fontId="5" fillId="33" borderId="0" xfId="53" applyFill="1" applyAlignment="1" applyProtection="1">
      <alignment/>
      <protection/>
    </xf>
    <xf numFmtId="0" fontId="0" fillId="0" borderId="0" xfId="0" applyAlignment="1">
      <alignment/>
    </xf>
    <xf numFmtId="0" fontId="26" fillId="4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6" fillId="44" borderId="44" xfId="0" applyNumberFormat="1" applyFont="1" applyFill="1" applyBorder="1" applyAlignment="1">
      <alignment horizontal="center"/>
    </xf>
    <xf numFmtId="176" fontId="18" fillId="43" borderId="36" xfId="44" applyNumberFormat="1" applyFont="1" applyFill="1" applyBorder="1" applyAlignment="1">
      <alignment horizontal="center"/>
    </xf>
    <xf numFmtId="176" fontId="18" fillId="43" borderId="34" xfId="44" applyNumberFormat="1" applyFont="1" applyFill="1" applyBorder="1" applyAlignment="1">
      <alignment horizontal="center"/>
    </xf>
    <xf numFmtId="0" fontId="18" fillId="43" borderId="0" xfId="0" applyFont="1" applyFill="1" applyBorder="1" applyAlignment="1">
      <alignment horizontal="center"/>
    </xf>
    <xf numFmtId="0" fontId="18" fillId="43" borderId="34" xfId="0" applyFont="1" applyFill="1" applyBorder="1" applyAlignment="1">
      <alignment horizontal="center"/>
    </xf>
    <xf numFmtId="0" fontId="18" fillId="43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E4C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F7EC"/>
      <rgbColor rgb="00CCFFFF"/>
      <rgbColor rgb="00CCFFCC"/>
      <rgbColor rgb="00FEFCF0"/>
      <rgbColor rgb="00F3F6FF"/>
      <rgbColor rgb="00FF99CC"/>
      <rgbColor rgb="00CC99FF"/>
      <rgbColor rgb="00FFCC99"/>
      <rgbColor rgb="003366FF"/>
      <rgbColor rgb="0033CCCC"/>
      <rgbColor rgb="0099CC00"/>
      <rgbColor rgb="00FFE7CF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B8C7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1" u="none" baseline="0">
                <a:solidFill>
                  <a:srgbClr val="000000"/>
                </a:solidFill>
              </a:rPr>
              <a:t>SPMH Analysis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-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95"/>
          <c:w val="0.94725"/>
          <c:h val="0.813"/>
        </c:manualLayout>
      </c:layout>
      <c:lineChart>
        <c:grouping val="standard"/>
        <c:varyColors val="0"/>
        <c:ser>
          <c:idx val="1"/>
          <c:order val="0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Chart!$A$8:$A$26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Lit>
              <c:ptCount val="19"/>
              <c:pt idx="0">
                <c:v>37.5</c:v>
              </c:pt>
              <c:pt idx="1">
                <c:v>38.33</c:v>
              </c:pt>
              <c:pt idx="2">
                <c:v>42.5</c:v>
              </c:pt>
              <c:pt idx="3">
                <c:v>45</c:v>
              </c:pt>
              <c:pt idx="4">
                <c:v>48.13</c:v>
              </c:pt>
              <c:pt idx="5">
                <c:v>50.28</c:v>
              </c:pt>
              <c:pt idx="6">
                <c:v>52.28</c:v>
              </c:pt>
              <c:pt idx="7">
                <c:v>53.44</c:v>
              </c:pt>
              <c:pt idx="8">
                <c:v>53.65</c:v>
              </c:pt>
              <c:pt idx="9">
                <c:v>54.15</c:v>
              </c:pt>
              <c:pt idx="10">
                <c:v>54.27</c:v>
              </c:pt>
              <c:pt idx="11">
                <c:v>56.92</c:v>
              </c:pt>
              <c:pt idx="12">
                <c:v>58.93</c:v>
              </c:pt>
              <c:pt idx="13">
                <c:v>59.25</c:v>
              </c:pt>
              <c:pt idx="14">
                <c:v>59.3</c:v>
              </c:pt>
              <c:pt idx="15">
                <c:v>59.78</c:v>
              </c:pt>
              <c:pt idx="16">
                <c:v>59.92</c:v>
              </c:pt>
              <c:pt idx="17">
                <c:v>59.96</c:v>
              </c:pt>
              <c:pt idx="18">
                <c:v>60</c:v>
              </c:pt>
            </c:numLit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Number of Crew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02541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1" u="none" baseline="0">
                <a:solidFill>
                  <a:srgbClr val="000000"/>
                </a:solidFill>
              </a:rPr>
              <a:t>Positioning guide analysis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225"/>
          <c:w val="0.9565"/>
          <c:h val="0.84625"/>
        </c:manualLayout>
      </c:layout>
      <c:lineChart>
        <c:grouping val="standard"/>
        <c:varyColors val="0"/>
        <c:ser>
          <c:idx val="0"/>
          <c:order val="0"/>
          <c:tx>
            <c:v>Your current chart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Chart!$A$10:$A$28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Chart!$F$10:$F$28</c:f>
              <c:numCache>
                <c:ptCount val="19"/>
                <c:pt idx="0">
                  <c:v>43</c:v>
                </c:pt>
                <c:pt idx="1">
                  <c:v>69.33333333333333</c:v>
                </c:pt>
                <c:pt idx="2">
                  <c:v>58.5</c:v>
                </c:pt>
                <c:pt idx="3">
                  <c:v>61.620000000000005</c:v>
                </c:pt>
                <c:pt idx="4">
                  <c:v>51.35</c:v>
                </c:pt>
                <c:pt idx="5">
                  <c:v>69.64285714285714</c:v>
                </c:pt>
                <c:pt idx="6">
                  <c:v>70.6875</c:v>
                </c:pt>
                <c:pt idx="7">
                  <c:v>71.78888888888889</c:v>
                </c:pt>
                <c:pt idx="8">
                  <c:v>64.61</c:v>
                </c:pt>
                <c:pt idx="9">
                  <c:v>66.18181818181819</c:v>
                </c:pt>
                <c:pt idx="10">
                  <c:v>65</c:v>
                </c:pt>
                <c:pt idx="11">
                  <c:v>65.2</c:v>
                </c:pt>
                <c:pt idx="12">
                  <c:v>71.96428571428571</c:v>
                </c:pt>
                <c:pt idx="13">
                  <c:v>78</c:v>
                </c:pt>
                <c:pt idx="14">
                  <c:v>78</c:v>
                </c:pt>
                <c:pt idx="15">
                  <c:v>78.68823529411765</c:v>
                </c:pt>
                <c:pt idx="16">
                  <c:v>79.44444444444444</c:v>
                </c:pt>
                <c:pt idx="17">
                  <c:v>79.91578947368421</c:v>
                </c:pt>
                <c:pt idx="18">
                  <c:v>80.34</c:v>
                </c:pt>
              </c:numCache>
            </c:numRef>
          </c:val>
          <c:smooth val="0"/>
        </c:ser>
        <c:ser>
          <c:idx val="1"/>
          <c:order val="1"/>
          <c:tx>
            <c:v>New Chart 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Chart!$A$10:$A$28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Chart!$G$10:$G$28</c:f>
              <c:numCache>
                <c:ptCount val="19"/>
                <c:pt idx="0">
                  <c:v>48.75</c:v>
                </c:pt>
                <c:pt idx="1">
                  <c:v>49.833333333333336</c:v>
                </c:pt>
                <c:pt idx="2">
                  <c:v>55.25</c:v>
                </c:pt>
                <c:pt idx="3">
                  <c:v>58.5</c:v>
                </c:pt>
                <c:pt idx="4">
                  <c:v>62.5625</c:v>
                </c:pt>
                <c:pt idx="5">
                  <c:v>65.36678571428571</c:v>
                </c:pt>
                <c:pt idx="6">
                  <c:v>67.96359375</c:v>
                </c:pt>
                <c:pt idx="7">
                  <c:v>69.46875</c:v>
                </c:pt>
                <c:pt idx="8">
                  <c:v>69.74662500000001</c:v>
                </c:pt>
                <c:pt idx="9">
                  <c:v>70.395</c:v>
                </c:pt>
                <c:pt idx="10">
                  <c:v>70.549375</c:v>
                </c:pt>
                <c:pt idx="11">
                  <c:v>74</c:v>
                </c:pt>
                <c:pt idx="12">
                  <c:v>76.60714285714286</c:v>
                </c:pt>
                <c:pt idx="13">
                  <c:v>77.025</c:v>
                </c:pt>
                <c:pt idx="14">
                  <c:v>77.0859375</c:v>
                </c:pt>
                <c:pt idx="15">
                  <c:v>77.71323529411765</c:v>
                </c:pt>
                <c:pt idx="16">
                  <c:v>77.89166666666667</c:v>
                </c:pt>
                <c:pt idx="17">
                  <c:v>77.48684210526316</c:v>
                </c:pt>
                <c:pt idx="18">
                  <c:v>78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Number of Employees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FEFCF0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"/>
          <c:y val="0.96225"/>
          <c:w val="0.338"/>
          <c:h val="0.02975"/>
        </c:manualLayout>
      </c:layout>
      <c:overlay val="0"/>
      <c:spPr>
        <a:solidFill>
          <a:srgbClr val="FEFCF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EFCF0"/>
        </a:gs>
      </a:gsLst>
      <a:lin ang="54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Schedule Variance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75"/>
          <c:w val="0.895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charts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'Hours variance'!$B$4:$I$4</c:f>
              <c:strCache/>
            </c:strRef>
          </c:cat>
          <c:val>
            <c:numRef>
              <c:f>'Hours variance'!$B$8:$I$8</c:f>
              <c:numCache/>
            </c:numRef>
          </c:val>
        </c:ser>
        <c:ser>
          <c:idx val="1"/>
          <c:order val="1"/>
          <c:tx>
            <c:v>After Changes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'Hours variance'!$B$12:$I$12</c:f>
              <c:numCache/>
            </c:numRef>
          </c:val>
        </c:ser>
        <c:gapWidth val="90"/>
        <c:axId val="11866334"/>
        <c:axId val="39688143"/>
      </c:bar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Percent variance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FFFFFF"/>
                </a:solidFill>
              </a:defRPr>
            </a:pPr>
          </a:p>
        </c:txPr>
        <c:crossAx val="118663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914"/>
          <c:w val="0.2695"/>
          <c:h val="0.0722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</a:rPr>
              <a:t>Sales vs SPMH comparison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2"/>
          <c:w val="0.90525"/>
          <c:h val="0.75325"/>
        </c:manualLayout>
      </c:layout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'Unit hours analysis'!$B$4:$H$4</c:f>
              <c:strCache/>
            </c:strRef>
          </c:cat>
          <c:val>
            <c:numRef>
              <c:f>'Unit hours analysis'!$B$5:$H$5</c:f>
              <c:numCache/>
            </c:numRef>
          </c:val>
          <c:smooth val="0"/>
        </c:ser>
        <c:marker val="1"/>
        <c:axId val="21648968"/>
        <c:axId val="60622985"/>
      </c:lineChart>
      <c:lineChart>
        <c:grouping val="standard"/>
        <c:varyColors val="0"/>
        <c:ser>
          <c:idx val="1"/>
          <c:order val="1"/>
          <c:tx>
            <c:v>SPMH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'Unit hours analysis'!$B$10:$H$10</c:f>
              <c:numCache/>
            </c:numRef>
          </c:val>
          <c:smooth val="0"/>
        </c:ser>
        <c:marker val="1"/>
        <c:axId val="8735954"/>
        <c:axId val="11514723"/>
      </c:line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Day of week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21648968"/>
        <c:crossesAt val="1"/>
        <c:crossBetween val="between"/>
        <c:dispUnits/>
      </c:valAx>
      <c:catAx>
        <c:axId val="8735954"/>
        <c:scaling>
          <c:orientation val="minMax"/>
        </c:scaling>
        <c:axPos val="b"/>
        <c:delete val="1"/>
        <c:majorTickMark val="out"/>
        <c:minorTickMark val="none"/>
        <c:tickLblPos val="none"/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87359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25"/>
          <c:y val="0.9175"/>
          <c:w val="0.224"/>
          <c:h val="0.073"/>
        </c:manualLayout>
      </c:layout>
      <c:overlay val="0"/>
      <c:spPr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B8C7F0"/>
        </a:gs>
        <a:gs pos="100000">
          <a:srgbClr val="00008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5" right="0.5" top="0.25" bottom="0.2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45</xdr:row>
      <xdr:rowOff>47625</xdr:rowOff>
    </xdr:from>
    <xdr:to>
      <xdr:col>7</xdr:col>
      <xdr:colOff>9525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1466850" y="8905875"/>
        <a:ext cx="237172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914400</xdr:rowOff>
    </xdr:to>
    <xdr:pic>
      <xdr:nvPicPr>
        <xdr:cNvPr id="2" name="Picture 3" descr="ESPc transpar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7267575"/>
    <xdr:graphicFrame>
      <xdr:nvGraphicFramePr>
        <xdr:cNvPr id="1" name="Shape 1025"/>
        <xdr:cNvGraphicFramePr/>
      </xdr:nvGraphicFramePr>
      <xdr:xfrm>
        <a:off x="0" y="0"/>
        <a:ext cx="909637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13</xdr:row>
      <xdr:rowOff>19050</xdr:rowOff>
    </xdr:from>
    <xdr:to>
      <xdr:col>9</xdr:col>
      <xdr:colOff>485775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133475" y="2209800"/>
        <a:ext cx="6305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15</xdr:row>
      <xdr:rowOff>95250</xdr:rowOff>
    </xdr:from>
    <xdr:to>
      <xdr:col>8</xdr:col>
      <xdr:colOff>542925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038225" y="2590800"/>
        <a:ext cx="6210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thoughtworksinc.com" TargetMode="External" /><Relationship Id="rId2" Type="http://schemas.openxmlformats.org/officeDocument/2006/relationships/hyperlink" Target="http://www.thoughtworksin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19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2" width="2.625" style="0" customWidth="1"/>
  </cols>
  <sheetData>
    <row r="1" ht="81.75" customHeight="1"/>
    <row r="2" s="12" customFormat="1" ht="19.5">
      <c r="C2" s="12" t="s">
        <v>23</v>
      </c>
    </row>
    <row r="3" s="37" customFormat="1" ht="19.5"/>
    <row r="4" s="13" customFormat="1" ht="12.75">
      <c r="C4" s="13" t="s">
        <v>140</v>
      </c>
    </row>
    <row r="5" s="14" customFormat="1" ht="16.5" customHeight="1"/>
    <row r="6" s="14" customFormat="1" ht="16.5" customHeight="1">
      <c r="F6" s="47" t="s">
        <v>86</v>
      </c>
    </row>
    <row r="7" spans="5:6" s="14" customFormat="1" ht="16.5" customHeight="1">
      <c r="E7" s="14">
        <v>1</v>
      </c>
      <c r="F7" s="129" t="s">
        <v>145</v>
      </c>
    </row>
    <row r="8" spans="5:6" s="14" customFormat="1" ht="16.5" customHeight="1">
      <c r="E8" s="14">
        <v>2</v>
      </c>
      <c r="F8" s="43" t="s">
        <v>2</v>
      </c>
    </row>
    <row r="9" spans="5:6" s="14" customFormat="1" ht="16.5" customHeight="1">
      <c r="E9" s="14">
        <v>3</v>
      </c>
      <c r="F9" s="44" t="s">
        <v>87</v>
      </c>
    </row>
    <row r="10" spans="5:6" s="14" customFormat="1" ht="16.5" customHeight="1">
      <c r="E10" s="42">
        <v>4</v>
      </c>
      <c r="F10" s="44" t="s">
        <v>88</v>
      </c>
    </row>
    <row r="11" spans="5:6" s="14" customFormat="1" ht="16.5" customHeight="1">
      <c r="E11" s="42">
        <v>5</v>
      </c>
      <c r="F11" s="44" t="s">
        <v>89</v>
      </c>
    </row>
    <row r="12" spans="5:6" s="14" customFormat="1" ht="16.5" customHeight="1">
      <c r="E12" s="42">
        <v>6</v>
      </c>
      <c r="F12" s="6" t="s">
        <v>128</v>
      </c>
    </row>
    <row r="13" spans="5:6" s="14" customFormat="1" ht="16.5" customHeight="1">
      <c r="E13" s="42"/>
      <c r="F13" s="42"/>
    </row>
    <row r="14" s="14" customFormat="1" ht="16.5" customHeight="1"/>
    <row r="15" s="14" customFormat="1" ht="16.5" customHeight="1">
      <c r="C15" s="45" t="s">
        <v>141</v>
      </c>
    </row>
    <row r="16" ht="12.75">
      <c r="C16" t="s">
        <v>10</v>
      </c>
    </row>
    <row r="17" ht="12.75">
      <c r="C17" t="s">
        <v>154</v>
      </c>
    </row>
    <row r="18" ht="12.75">
      <c r="C18" t="s">
        <v>146</v>
      </c>
    </row>
    <row r="19" ht="12.75">
      <c r="C19" t="s">
        <v>29</v>
      </c>
    </row>
    <row r="20" ht="12.75">
      <c r="C20" t="s">
        <v>147</v>
      </c>
    </row>
    <row r="21" ht="12.75">
      <c r="C21" t="s">
        <v>24</v>
      </c>
    </row>
    <row r="23" ht="12.75">
      <c r="C23" t="s">
        <v>148</v>
      </c>
    </row>
    <row r="24" ht="12.75">
      <c r="C24" t="s">
        <v>11</v>
      </c>
    </row>
    <row r="25" spans="5:6" ht="12.75">
      <c r="E25" s="3" t="s">
        <v>12</v>
      </c>
      <c r="F25" s="3"/>
    </row>
    <row r="26" spans="4:6" ht="12.75">
      <c r="D26" s="2"/>
      <c r="E26" s="4" t="s">
        <v>13</v>
      </c>
      <c r="F26" s="4" t="s">
        <v>14</v>
      </c>
    </row>
    <row r="27" spans="5:6" ht="12.75">
      <c r="E27" s="5">
        <v>100</v>
      </c>
      <c r="F27" s="4">
        <v>6</v>
      </c>
    </row>
    <row r="28" spans="5:6" ht="12.75">
      <c r="E28" s="5">
        <v>175</v>
      </c>
      <c r="F28" s="4">
        <v>7</v>
      </c>
    </row>
    <row r="29" spans="5:6" ht="12.75">
      <c r="E29" s="5">
        <v>225</v>
      </c>
      <c r="F29" s="4">
        <v>9</v>
      </c>
    </row>
    <row r="31" ht="12.75">
      <c r="C31" t="s">
        <v>149</v>
      </c>
    </row>
    <row r="32" ht="12.75">
      <c r="C32" t="s">
        <v>30</v>
      </c>
    </row>
    <row r="34" ht="12.75">
      <c r="C34" t="s">
        <v>31</v>
      </c>
    </row>
    <row r="35" ht="12.75">
      <c r="C35" t="s">
        <v>150</v>
      </c>
    </row>
    <row r="36" ht="12.75">
      <c r="C36" t="s">
        <v>32</v>
      </c>
    </row>
    <row r="37" ht="12.75">
      <c r="C37" t="s">
        <v>151</v>
      </c>
    </row>
    <row r="38" ht="12.75">
      <c r="C38" t="s">
        <v>25</v>
      </c>
    </row>
    <row r="39" ht="12.75">
      <c r="C39" t="s">
        <v>26</v>
      </c>
    </row>
    <row r="41" ht="12.75">
      <c r="C41" s="46" t="s">
        <v>142</v>
      </c>
    </row>
    <row r="42" ht="12.75">
      <c r="C42" t="s">
        <v>143</v>
      </c>
    </row>
    <row r="43" ht="12.75">
      <c r="C43" t="s">
        <v>15</v>
      </c>
    </row>
    <row r="44" ht="12.75">
      <c r="C44" t="s">
        <v>16</v>
      </c>
    </row>
    <row r="50" ht="13.5" customHeight="1"/>
    <row r="56" ht="12.75">
      <c r="C56" t="s">
        <v>17</v>
      </c>
    </row>
    <row r="57" ht="12.75">
      <c r="C57" t="s">
        <v>152</v>
      </c>
    </row>
    <row r="58" ht="12.75">
      <c r="C58" t="s">
        <v>155</v>
      </c>
    </row>
    <row r="60" ht="12.75">
      <c r="C60" s="46" t="s">
        <v>87</v>
      </c>
    </row>
    <row r="61" ht="12.75">
      <c r="C61" t="s">
        <v>27</v>
      </c>
    </row>
    <row r="62" ht="12.75">
      <c r="C62" t="s">
        <v>18</v>
      </c>
    </row>
    <row r="63" ht="12.75">
      <c r="C63" t="s">
        <v>19</v>
      </c>
    </row>
    <row r="64" ht="12.75">
      <c r="C64" t="s">
        <v>22</v>
      </c>
    </row>
    <row r="65" ht="12.75">
      <c r="C65" t="s">
        <v>28</v>
      </c>
    </row>
    <row r="66" ht="12.75">
      <c r="C66" t="s">
        <v>20</v>
      </c>
    </row>
    <row r="67" ht="12.75">
      <c r="C67" t="s">
        <v>21</v>
      </c>
    </row>
    <row r="69" ht="12.75">
      <c r="C69" s="46" t="s">
        <v>88</v>
      </c>
    </row>
    <row r="70" ht="12.75">
      <c r="C70" t="s">
        <v>53</v>
      </c>
    </row>
    <row r="71" ht="12.75">
      <c r="C71" t="s">
        <v>45</v>
      </c>
    </row>
    <row r="72" ht="12.75">
      <c r="C72" t="s">
        <v>79</v>
      </c>
    </row>
    <row r="73" ht="12.75">
      <c r="C73" t="s">
        <v>67</v>
      </c>
    </row>
    <row r="75" ht="12.75">
      <c r="C75" t="s">
        <v>46</v>
      </c>
    </row>
    <row r="76" ht="12.75">
      <c r="C76" t="s">
        <v>47</v>
      </c>
    </row>
    <row r="77" ht="12.75">
      <c r="C77" t="s">
        <v>54</v>
      </c>
    </row>
    <row r="78" ht="12.75">
      <c r="C78" t="s">
        <v>48</v>
      </c>
    </row>
    <row r="79" ht="12.75">
      <c r="C79" t="s">
        <v>49</v>
      </c>
    </row>
    <row r="81" ht="12.75">
      <c r="C81" t="s">
        <v>68</v>
      </c>
    </row>
    <row r="82" ht="12.75">
      <c r="C82" t="s">
        <v>69</v>
      </c>
    </row>
    <row r="83" ht="12.75">
      <c r="C83" t="s">
        <v>98</v>
      </c>
    </row>
    <row r="84" ht="12.75">
      <c r="C84" t="s">
        <v>70</v>
      </c>
    </row>
    <row r="86" spans="3:5" ht="12.75">
      <c r="C86" t="s">
        <v>50</v>
      </c>
      <c r="E86" s="6"/>
    </row>
    <row r="87" ht="12.75">
      <c r="C87" t="s">
        <v>51</v>
      </c>
    </row>
    <row r="88" ht="12.75">
      <c r="C88" t="s">
        <v>52</v>
      </c>
    </row>
    <row r="89" ht="12.75">
      <c r="C89" t="s">
        <v>71</v>
      </c>
    </row>
    <row r="90" ht="12.75">
      <c r="C90" t="s">
        <v>72</v>
      </c>
    </row>
    <row r="91" ht="12.75">
      <c r="C91" t="s">
        <v>73</v>
      </c>
    </row>
    <row r="93" ht="12.75">
      <c r="C93" s="46" t="s">
        <v>91</v>
      </c>
    </row>
    <row r="94" ht="12.75">
      <c r="C94" t="s">
        <v>90</v>
      </c>
    </row>
    <row r="95" ht="12.75">
      <c r="C95" t="s">
        <v>74</v>
      </c>
    </row>
    <row r="96" ht="12.75">
      <c r="C96" t="s">
        <v>75</v>
      </c>
    </row>
    <row r="97" ht="12.75">
      <c r="C97" t="s">
        <v>76</v>
      </c>
    </row>
    <row r="98" ht="12.75">
      <c r="C98" t="s">
        <v>77</v>
      </c>
    </row>
    <row r="99" ht="12.75">
      <c r="C99" t="s">
        <v>78</v>
      </c>
    </row>
    <row r="100" ht="12.75">
      <c r="C100" t="s">
        <v>92</v>
      </c>
    </row>
    <row r="101" ht="12.75">
      <c r="C101" t="s">
        <v>99</v>
      </c>
    </row>
    <row r="102" ht="12.75">
      <c r="C102" t="s">
        <v>93</v>
      </c>
    </row>
    <row r="103" ht="12.75">
      <c r="C103" t="s">
        <v>94</v>
      </c>
    </row>
    <row r="105" ht="12.75">
      <c r="C105" t="s">
        <v>95</v>
      </c>
    </row>
    <row r="106" ht="12.75">
      <c r="C106" t="s">
        <v>96</v>
      </c>
    </row>
    <row r="107" ht="12.75">
      <c r="C107" t="s">
        <v>97</v>
      </c>
    </row>
    <row r="109" ht="12.75">
      <c r="C109" s="46" t="s">
        <v>128</v>
      </c>
    </row>
    <row r="110" ht="12.75">
      <c r="C110" t="s">
        <v>129</v>
      </c>
    </row>
    <row r="111" ht="12.75">
      <c r="C111" t="s">
        <v>130</v>
      </c>
    </row>
    <row r="112" ht="12.75">
      <c r="C112" t="s">
        <v>153</v>
      </c>
    </row>
    <row r="114" spans="3:10" ht="12.75">
      <c r="C114" s="10" t="s">
        <v>61</v>
      </c>
      <c r="D114" s="10"/>
      <c r="E114" s="10"/>
      <c r="F114" s="10"/>
      <c r="G114" s="10"/>
      <c r="H114" s="10"/>
      <c r="I114" s="10"/>
      <c r="J114" s="10"/>
    </row>
    <row r="115" spans="3:10" ht="12.75">
      <c r="C115" s="10" t="s">
        <v>62</v>
      </c>
      <c r="D115" s="10"/>
      <c r="E115" s="10"/>
      <c r="F115" s="10"/>
      <c r="G115" s="10"/>
      <c r="H115" s="10"/>
      <c r="I115" s="10"/>
      <c r="J115" s="10"/>
    </row>
    <row r="116" spans="3:10" ht="12.75">
      <c r="C116" s="10"/>
      <c r="D116" s="10"/>
      <c r="E116" s="10"/>
      <c r="F116" s="10"/>
      <c r="G116" s="10"/>
      <c r="H116" s="10"/>
      <c r="I116" s="10"/>
      <c r="J116" s="10"/>
    </row>
    <row r="117" spans="3:10" ht="12.75">
      <c r="C117" s="10"/>
      <c r="D117" s="10"/>
      <c r="E117" s="10" t="s">
        <v>55</v>
      </c>
      <c r="F117" s="10" t="s">
        <v>56</v>
      </c>
      <c r="G117" s="10"/>
      <c r="H117" s="10"/>
      <c r="I117" s="10"/>
      <c r="J117" s="10"/>
    </row>
    <row r="118" spans="3:10" ht="12.75">
      <c r="C118" s="10"/>
      <c r="D118" s="10"/>
      <c r="E118" s="10" t="s">
        <v>57</v>
      </c>
      <c r="F118" s="130" t="s">
        <v>58</v>
      </c>
      <c r="G118" s="131"/>
      <c r="H118" s="131"/>
      <c r="I118" s="10"/>
      <c r="J118" s="10"/>
    </row>
    <row r="119" spans="3:10" ht="12.75">
      <c r="C119" s="10"/>
      <c r="D119" s="10"/>
      <c r="E119" s="10" t="s">
        <v>59</v>
      </c>
      <c r="F119" s="130" t="s">
        <v>60</v>
      </c>
      <c r="G119" s="130"/>
      <c r="H119" s="130"/>
      <c r="I119" s="10"/>
      <c r="J119" s="10"/>
    </row>
  </sheetData>
  <sheetProtection sheet="1"/>
  <mergeCells count="2">
    <mergeCell ref="F119:H119"/>
    <mergeCell ref="F118:H118"/>
  </mergeCells>
  <hyperlinks>
    <hyperlink ref="F118" r:id="rId1" display="mailto:support@thoughtworksinc.com"/>
    <hyperlink ref="F119:H119" r:id="rId2" display="http://www.thoughtworksinc.com/"/>
    <hyperlink ref="F7" location="Instructions!C14" display="SPMH Graph"/>
    <hyperlink ref="F8" location="Instructions!C40" display="Chart"/>
    <hyperlink ref="F9" location="Instructions!C59" display="Adjusted Chart"/>
    <hyperlink ref="F10" location="Instructions!C68" display="Hours Variance"/>
    <hyperlink ref="F11" location="Instructions!C92" display="Unit hours analysis"/>
    <hyperlink ref="C41" location="Chart!A1" display="SPMH Chart"/>
    <hyperlink ref="C60" location="'Adjusted Chart'!A1" display="Adjusted Chart"/>
    <hyperlink ref="C69" location="'Hours variance'!A1" display="Hours Variance"/>
    <hyperlink ref="C93" location="'Unit hours analysis'!A1" display="Unit Hours Analysis"/>
    <hyperlink ref="F12" location="Instructions!C109" display="Optimum Labour"/>
    <hyperlink ref="C109" location="'Optimum labour'!A1" display="Optimum Labour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7.50390625" style="16" customWidth="1"/>
    <col min="2" max="5" width="10.625" style="7" customWidth="1"/>
    <col min="6" max="9" width="10.625" style="1" customWidth="1"/>
  </cols>
  <sheetData>
    <row r="3" ht="19.5">
      <c r="D3" s="15" t="s">
        <v>139</v>
      </c>
    </row>
    <row r="4" ht="12.75">
      <c r="B4" s="8"/>
    </row>
    <row r="5" ht="12.75">
      <c r="B5" s="8"/>
    </row>
    <row r="6" spans="1:9" ht="12.75">
      <c r="A6" s="118"/>
      <c r="B6" s="119" t="s">
        <v>1</v>
      </c>
      <c r="C6" s="119" t="s">
        <v>3</v>
      </c>
      <c r="D6" s="119" t="s">
        <v>3</v>
      </c>
      <c r="E6" s="119" t="s">
        <v>3</v>
      </c>
      <c r="F6" s="132" t="s">
        <v>144</v>
      </c>
      <c r="G6" s="132"/>
      <c r="H6" s="132"/>
      <c r="I6" s="132"/>
    </row>
    <row r="7" spans="1:10" ht="12.75">
      <c r="A7" s="120" t="s">
        <v>0</v>
      </c>
      <c r="B7" s="119" t="s">
        <v>2</v>
      </c>
      <c r="C7" s="119">
        <v>1</v>
      </c>
      <c r="D7" s="119">
        <v>2</v>
      </c>
      <c r="E7" s="119">
        <v>3</v>
      </c>
      <c r="F7" s="119" t="s">
        <v>1</v>
      </c>
      <c r="G7" s="119" t="s">
        <v>4</v>
      </c>
      <c r="H7" s="119" t="s">
        <v>5</v>
      </c>
      <c r="I7" s="119" t="s">
        <v>6</v>
      </c>
      <c r="J7">
        <v>0</v>
      </c>
    </row>
    <row r="8" spans="1:10" ht="12.75">
      <c r="A8" s="121">
        <v>0</v>
      </c>
      <c r="B8" s="7">
        <v>0</v>
      </c>
      <c r="C8" s="7">
        <v>0</v>
      </c>
      <c r="D8" s="7">
        <v>0</v>
      </c>
      <c r="E8" s="7">
        <v>0</v>
      </c>
      <c r="F8" s="82"/>
      <c r="G8" s="22"/>
      <c r="H8" s="23"/>
      <c r="I8" s="24"/>
      <c r="J8">
        <v>0</v>
      </c>
    </row>
    <row r="9" spans="1:10" ht="12.75">
      <c r="A9" s="121">
        <v>1</v>
      </c>
      <c r="B9" s="7">
        <v>1.3</v>
      </c>
      <c r="C9" s="7">
        <v>1.3</v>
      </c>
      <c r="D9" s="7">
        <v>1.3</v>
      </c>
      <c r="E9" s="7">
        <v>1.3</v>
      </c>
      <c r="F9" s="17">
        <f aca="true" t="shared" si="0" ref="F9:F36">B9/A9</f>
        <v>1.3</v>
      </c>
      <c r="G9" s="18">
        <f aca="true" t="shared" si="1" ref="G9:G36">C9/A9</f>
        <v>1.3</v>
      </c>
      <c r="H9" s="19">
        <f aca="true" t="shared" si="2" ref="H9:H36">D9/A9</f>
        <v>1.3</v>
      </c>
      <c r="I9" s="20">
        <f aca="true" t="shared" si="3" ref="I9:I36">E11/$A9</f>
        <v>200.2</v>
      </c>
      <c r="J9">
        <v>2</v>
      </c>
    </row>
    <row r="10" spans="1:10" ht="12.75">
      <c r="A10" s="121">
        <v>2</v>
      </c>
      <c r="B10" s="9">
        <v>86</v>
      </c>
      <c r="C10" s="9">
        <v>97.5</v>
      </c>
      <c r="D10" s="9">
        <v>87.75</v>
      </c>
      <c r="E10" s="9">
        <v>0</v>
      </c>
      <c r="F10" s="17">
        <f t="shared" si="0"/>
        <v>43</v>
      </c>
      <c r="G10" s="18">
        <f t="shared" si="1"/>
        <v>48.75</v>
      </c>
      <c r="H10" s="19">
        <f t="shared" si="2"/>
        <v>43.875</v>
      </c>
      <c r="I10" s="20">
        <f t="shared" si="3"/>
        <v>182</v>
      </c>
      <c r="J10">
        <v>3</v>
      </c>
    </row>
    <row r="11" spans="1:10" ht="12.75">
      <c r="A11" s="121">
        <v>3</v>
      </c>
      <c r="B11" s="9">
        <v>208</v>
      </c>
      <c r="C11" s="9">
        <v>149.5</v>
      </c>
      <c r="D11" s="9">
        <v>134.55</v>
      </c>
      <c r="E11" s="9">
        <v>200.2</v>
      </c>
      <c r="F11" s="17">
        <f t="shared" si="0"/>
        <v>69.33333333333333</v>
      </c>
      <c r="G11" s="18">
        <f t="shared" si="1"/>
        <v>49.833333333333336</v>
      </c>
      <c r="H11" s="19">
        <f t="shared" si="2"/>
        <v>44.85</v>
      </c>
      <c r="I11" s="20">
        <f t="shared" si="3"/>
        <v>138.66666666666666</v>
      </c>
      <c r="J11">
        <v>4</v>
      </c>
    </row>
    <row r="12" spans="1:10" ht="12.75">
      <c r="A12" s="121">
        <v>4</v>
      </c>
      <c r="B12" s="9">
        <v>234</v>
      </c>
      <c r="C12" s="9">
        <v>221</v>
      </c>
      <c r="D12" s="9">
        <v>198.9</v>
      </c>
      <c r="E12" s="9">
        <v>364</v>
      </c>
      <c r="F12" s="17">
        <f t="shared" si="0"/>
        <v>58.5</v>
      </c>
      <c r="G12" s="18">
        <f t="shared" si="1"/>
        <v>55.25</v>
      </c>
      <c r="H12" s="19">
        <f t="shared" si="2"/>
        <v>49.725</v>
      </c>
      <c r="I12" s="20">
        <f t="shared" si="3"/>
        <v>124.8</v>
      </c>
      <c r="J12">
        <v>5</v>
      </c>
    </row>
    <row r="13" spans="1:10" ht="12.75">
      <c r="A13" s="121">
        <v>5</v>
      </c>
      <c r="B13" s="9">
        <v>308.1</v>
      </c>
      <c r="C13" s="9">
        <v>292.5</v>
      </c>
      <c r="D13" s="9">
        <v>259.74</v>
      </c>
      <c r="E13" s="9">
        <v>416</v>
      </c>
      <c r="F13" s="17">
        <f t="shared" si="0"/>
        <v>61.620000000000005</v>
      </c>
      <c r="G13" s="18">
        <f t="shared" si="1"/>
        <v>58.5</v>
      </c>
      <c r="H13" s="19">
        <f t="shared" si="2"/>
        <v>51.948</v>
      </c>
      <c r="I13" s="20">
        <f t="shared" si="3"/>
        <v>133.9</v>
      </c>
      <c r="J13">
        <v>6</v>
      </c>
    </row>
    <row r="14" spans="1:10" ht="12.75">
      <c r="A14" s="121">
        <v>6</v>
      </c>
      <c r="B14" s="9">
        <v>308.1</v>
      </c>
      <c r="C14" s="9">
        <v>375.375</v>
      </c>
      <c r="D14" s="9">
        <v>337.8375</v>
      </c>
      <c r="E14" s="9">
        <v>499.2</v>
      </c>
      <c r="F14" s="17">
        <f t="shared" si="0"/>
        <v>51.35</v>
      </c>
      <c r="G14" s="18">
        <f t="shared" si="1"/>
        <v>62.5625</v>
      </c>
      <c r="H14" s="19">
        <f t="shared" si="2"/>
        <v>56.30625</v>
      </c>
      <c r="I14" s="20">
        <f t="shared" si="3"/>
        <v>118.51666666666667</v>
      </c>
      <c r="J14">
        <v>7</v>
      </c>
    </row>
    <row r="15" spans="1:10" ht="12.75">
      <c r="A15" s="121">
        <v>7</v>
      </c>
      <c r="B15" s="9">
        <v>487.5</v>
      </c>
      <c r="C15" s="9">
        <v>457.5675</v>
      </c>
      <c r="D15" s="9">
        <v>411.81075</v>
      </c>
      <c r="E15" s="9">
        <v>669.5</v>
      </c>
      <c r="F15" s="17">
        <f t="shared" si="0"/>
        <v>69.64285714285714</v>
      </c>
      <c r="G15" s="18">
        <f t="shared" si="1"/>
        <v>65.36678571428571</v>
      </c>
      <c r="H15" s="19">
        <f t="shared" si="2"/>
        <v>58.83010714285714</v>
      </c>
      <c r="I15" s="20">
        <f t="shared" si="3"/>
        <v>109.57142857142857</v>
      </c>
      <c r="J15">
        <v>8</v>
      </c>
    </row>
    <row r="16" spans="1:10" ht="12.75">
      <c r="A16" s="121">
        <v>8</v>
      </c>
      <c r="B16" s="9">
        <v>565.5</v>
      </c>
      <c r="C16" s="9">
        <v>543.70875</v>
      </c>
      <c r="D16" s="9">
        <v>489.337875</v>
      </c>
      <c r="E16" s="9">
        <v>711.1</v>
      </c>
      <c r="F16" s="17">
        <f t="shared" si="0"/>
        <v>70.6875</v>
      </c>
      <c r="G16" s="18">
        <f t="shared" si="1"/>
        <v>67.96359375</v>
      </c>
      <c r="H16" s="19">
        <f t="shared" si="2"/>
        <v>61.167234375</v>
      </c>
      <c r="I16" s="20">
        <f t="shared" si="3"/>
        <v>100.75</v>
      </c>
      <c r="J16">
        <v>9</v>
      </c>
    </row>
    <row r="17" spans="1:10" ht="12.75">
      <c r="A17" s="121">
        <v>9</v>
      </c>
      <c r="B17" s="9">
        <v>646.1</v>
      </c>
      <c r="C17" s="9">
        <v>625.21875</v>
      </c>
      <c r="D17" s="9">
        <v>562.696875</v>
      </c>
      <c r="E17" s="9">
        <v>767</v>
      </c>
      <c r="F17" s="17">
        <f t="shared" si="0"/>
        <v>71.78888888888889</v>
      </c>
      <c r="G17" s="18">
        <f t="shared" si="1"/>
        <v>69.46875</v>
      </c>
      <c r="H17" s="19">
        <f t="shared" si="2"/>
        <v>62.521874999999994</v>
      </c>
      <c r="I17" s="20">
        <f t="shared" si="3"/>
        <v>104</v>
      </c>
      <c r="J17">
        <v>10</v>
      </c>
    </row>
    <row r="18" spans="1:10" ht="12.75">
      <c r="A18" s="121">
        <v>10</v>
      </c>
      <c r="B18" s="9">
        <v>646.1</v>
      </c>
      <c r="C18" s="9">
        <v>697.4662500000001</v>
      </c>
      <c r="D18" s="9">
        <v>627.719625</v>
      </c>
      <c r="E18" s="9">
        <v>806</v>
      </c>
      <c r="F18" s="17">
        <f t="shared" si="0"/>
        <v>64.61</v>
      </c>
      <c r="G18" s="18">
        <f t="shared" si="1"/>
        <v>69.74662500000001</v>
      </c>
      <c r="H18" s="19">
        <f t="shared" si="2"/>
        <v>62.771962499999994</v>
      </c>
      <c r="I18" s="20">
        <f t="shared" si="3"/>
        <v>104</v>
      </c>
      <c r="J18">
        <v>11</v>
      </c>
    </row>
    <row r="19" spans="1:10" ht="12.75">
      <c r="A19" s="121">
        <v>11</v>
      </c>
      <c r="B19" s="9">
        <v>728</v>
      </c>
      <c r="C19" s="9">
        <v>774.345</v>
      </c>
      <c r="D19" s="9">
        <v>696.9105000000001</v>
      </c>
      <c r="E19" s="9">
        <v>936</v>
      </c>
      <c r="F19" s="17">
        <f t="shared" si="0"/>
        <v>66.18181818181819</v>
      </c>
      <c r="G19" s="18">
        <f t="shared" si="1"/>
        <v>70.395</v>
      </c>
      <c r="H19" s="19">
        <f t="shared" si="2"/>
        <v>63.355500000000006</v>
      </c>
      <c r="I19" s="20">
        <f t="shared" si="3"/>
        <v>106.36363636363636</v>
      </c>
      <c r="J19">
        <v>12</v>
      </c>
    </row>
    <row r="20" spans="1:10" ht="12.75">
      <c r="A20" s="121">
        <v>12</v>
      </c>
      <c r="B20" s="9">
        <v>780</v>
      </c>
      <c r="C20" s="9">
        <v>846.5925</v>
      </c>
      <c r="D20" s="9">
        <v>761.9332499999999</v>
      </c>
      <c r="E20" s="9">
        <v>1040</v>
      </c>
      <c r="F20" s="17">
        <f t="shared" si="0"/>
        <v>65</v>
      </c>
      <c r="G20" s="18">
        <f t="shared" si="1"/>
        <v>70.549375</v>
      </c>
      <c r="H20" s="19">
        <f t="shared" si="2"/>
        <v>63.4944375</v>
      </c>
      <c r="I20" s="20">
        <f t="shared" si="3"/>
        <v>106.16666666666667</v>
      </c>
      <c r="J20">
        <v>13</v>
      </c>
    </row>
    <row r="21" spans="1:10" ht="12.75">
      <c r="A21" s="121">
        <v>13</v>
      </c>
      <c r="B21" s="9">
        <v>847.6</v>
      </c>
      <c r="C21" s="9">
        <v>962</v>
      </c>
      <c r="D21" s="9">
        <v>865.8</v>
      </c>
      <c r="E21" s="9">
        <v>1170</v>
      </c>
      <c r="F21" s="17">
        <f t="shared" si="0"/>
        <v>65.2</v>
      </c>
      <c r="G21" s="18">
        <f t="shared" si="1"/>
        <v>74</v>
      </c>
      <c r="H21" s="19">
        <f t="shared" si="2"/>
        <v>66.6</v>
      </c>
      <c r="I21" s="20">
        <f t="shared" si="3"/>
        <v>117.5</v>
      </c>
      <c r="J21">
        <v>14</v>
      </c>
    </row>
    <row r="22" spans="1:10" ht="12.75">
      <c r="A22" s="121">
        <v>14</v>
      </c>
      <c r="B22" s="9">
        <v>1007.5</v>
      </c>
      <c r="C22" s="9">
        <v>1072.5</v>
      </c>
      <c r="D22" s="9">
        <v>965.25</v>
      </c>
      <c r="E22" s="9">
        <v>1274</v>
      </c>
      <c r="F22" s="17">
        <f t="shared" si="0"/>
        <v>71.96428571428571</v>
      </c>
      <c r="G22" s="18">
        <f t="shared" si="1"/>
        <v>76.60714285714286</v>
      </c>
      <c r="H22" s="19">
        <f t="shared" si="2"/>
        <v>68.94642857142857</v>
      </c>
      <c r="I22" s="20">
        <f t="shared" si="3"/>
        <v>120.71428571428571</v>
      </c>
      <c r="J22">
        <v>15</v>
      </c>
    </row>
    <row r="23" spans="1:10" ht="12.75">
      <c r="A23" s="121">
        <v>15</v>
      </c>
      <c r="B23" s="9">
        <v>1170</v>
      </c>
      <c r="C23" s="9">
        <v>1155.375</v>
      </c>
      <c r="D23" s="9">
        <v>1039.8375</v>
      </c>
      <c r="E23" s="9">
        <v>1527.5</v>
      </c>
      <c r="F23" s="17">
        <f t="shared" si="0"/>
        <v>78</v>
      </c>
      <c r="G23" s="18">
        <f t="shared" si="1"/>
        <v>77.025</v>
      </c>
      <c r="H23" s="19">
        <f t="shared" si="2"/>
        <v>69.3225</v>
      </c>
      <c r="I23" s="20">
        <f t="shared" si="3"/>
        <v>124.8</v>
      </c>
      <c r="J23">
        <v>16</v>
      </c>
    </row>
    <row r="24" spans="1:10" ht="12.75">
      <c r="A24" s="121">
        <v>16</v>
      </c>
      <c r="B24" s="9">
        <v>1248</v>
      </c>
      <c r="C24" s="9">
        <v>1233.375</v>
      </c>
      <c r="D24" s="9">
        <v>1110.0375</v>
      </c>
      <c r="E24" s="9">
        <v>1690</v>
      </c>
      <c r="F24" s="17">
        <f t="shared" si="0"/>
        <v>78</v>
      </c>
      <c r="G24" s="18">
        <f t="shared" si="1"/>
        <v>77.0859375</v>
      </c>
      <c r="H24" s="19">
        <f t="shared" si="2"/>
        <v>69.37734375</v>
      </c>
      <c r="I24" s="20">
        <f t="shared" si="3"/>
        <v>125.9375</v>
      </c>
      <c r="J24">
        <v>17</v>
      </c>
    </row>
    <row r="25" spans="1:10" ht="12.75">
      <c r="A25" s="121">
        <v>17</v>
      </c>
      <c r="B25" s="9">
        <v>1337.7</v>
      </c>
      <c r="C25" s="9">
        <v>1321.125</v>
      </c>
      <c r="D25" s="9">
        <v>1189.0125</v>
      </c>
      <c r="E25" s="9">
        <v>1872</v>
      </c>
      <c r="F25" s="17">
        <f t="shared" si="0"/>
        <v>78.68823529411765</v>
      </c>
      <c r="G25" s="18">
        <f t="shared" si="1"/>
        <v>77.71323529411765</v>
      </c>
      <c r="H25" s="19">
        <f t="shared" si="2"/>
        <v>69.94191176470588</v>
      </c>
      <c r="I25" s="20">
        <f t="shared" si="3"/>
        <v>128.47058823529412</v>
      </c>
      <c r="J25">
        <v>18</v>
      </c>
    </row>
    <row r="26" spans="1:10" ht="12.75">
      <c r="A26" s="121">
        <v>18</v>
      </c>
      <c r="B26" s="9">
        <v>1430</v>
      </c>
      <c r="C26" s="9">
        <v>1402.05</v>
      </c>
      <c r="D26" s="9">
        <v>1261.845</v>
      </c>
      <c r="E26" s="9">
        <v>2015</v>
      </c>
      <c r="F26" s="17">
        <f t="shared" si="0"/>
        <v>79.44444444444444</v>
      </c>
      <c r="G26" s="18">
        <f t="shared" si="1"/>
        <v>77.89166666666667</v>
      </c>
      <c r="H26" s="19">
        <f t="shared" si="2"/>
        <v>70.1025</v>
      </c>
      <c r="I26" s="20">
        <f t="shared" si="3"/>
        <v>128.55555555555554</v>
      </c>
      <c r="J26">
        <v>19</v>
      </c>
    </row>
    <row r="27" spans="1:10" ht="12.75">
      <c r="A27" s="121">
        <v>19</v>
      </c>
      <c r="B27" s="9">
        <v>1518.4</v>
      </c>
      <c r="C27" s="9">
        <v>1472.25</v>
      </c>
      <c r="D27" s="9">
        <v>1325.025</v>
      </c>
      <c r="E27" s="9">
        <v>2184</v>
      </c>
      <c r="F27" s="17">
        <f t="shared" si="0"/>
        <v>79.91578947368421</v>
      </c>
      <c r="G27" s="18">
        <f t="shared" si="1"/>
        <v>77.48684210526316</v>
      </c>
      <c r="H27" s="19">
        <f t="shared" si="2"/>
        <v>69.73815789473684</v>
      </c>
      <c r="I27" s="20">
        <f t="shared" si="3"/>
        <v>136.8421052631579</v>
      </c>
      <c r="J27">
        <v>20</v>
      </c>
    </row>
    <row r="28" spans="1:10" ht="12.75">
      <c r="A28" s="121">
        <v>20</v>
      </c>
      <c r="B28" s="9">
        <v>1606.8</v>
      </c>
      <c r="C28" s="9">
        <v>1560</v>
      </c>
      <c r="D28" s="9">
        <v>1404</v>
      </c>
      <c r="E28" s="9">
        <v>2314</v>
      </c>
      <c r="F28" s="17">
        <f t="shared" si="0"/>
        <v>80.34</v>
      </c>
      <c r="G28" s="18">
        <f t="shared" si="1"/>
        <v>78</v>
      </c>
      <c r="H28" s="19">
        <f t="shared" si="2"/>
        <v>70.2</v>
      </c>
      <c r="I28" s="20">
        <f t="shared" si="3"/>
        <v>136.5</v>
      </c>
      <c r="J28">
        <v>21</v>
      </c>
    </row>
    <row r="29" spans="1:10" ht="12.75">
      <c r="A29" s="121">
        <v>21</v>
      </c>
      <c r="B29" s="9">
        <v>1755</v>
      </c>
      <c r="C29" s="9">
        <v>1560</v>
      </c>
      <c r="D29" s="9">
        <v>1404</v>
      </c>
      <c r="E29" s="9">
        <v>2600</v>
      </c>
      <c r="F29" s="17">
        <f t="shared" si="0"/>
        <v>83.57142857142857</v>
      </c>
      <c r="G29" s="18">
        <f t="shared" si="1"/>
        <v>74.28571428571429</v>
      </c>
      <c r="H29" s="19">
        <f t="shared" si="2"/>
        <v>66.85714285714286</v>
      </c>
      <c r="I29" s="20">
        <f t="shared" si="3"/>
        <v>136.1904761904762</v>
      </c>
      <c r="J29">
        <v>22</v>
      </c>
    </row>
    <row r="30" spans="1:10" ht="12.75">
      <c r="A30" s="121">
        <v>22</v>
      </c>
      <c r="B30" s="9">
        <v>1898</v>
      </c>
      <c r="C30" s="9">
        <v>1560</v>
      </c>
      <c r="D30" s="9">
        <v>1404</v>
      </c>
      <c r="E30" s="9">
        <v>2730</v>
      </c>
      <c r="F30" s="17">
        <f t="shared" si="0"/>
        <v>86.27272727272727</v>
      </c>
      <c r="G30" s="18">
        <f t="shared" si="1"/>
        <v>70.9090909090909</v>
      </c>
      <c r="H30" s="19">
        <f t="shared" si="2"/>
        <v>63.81818181818182</v>
      </c>
      <c r="I30" s="20">
        <f t="shared" si="3"/>
        <v>148.9090909090909</v>
      </c>
      <c r="J30">
        <v>23</v>
      </c>
    </row>
    <row r="31" spans="1:10" ht="12.75">
      <c r="A31" s="121">
        <v>23</v>
      </c>
      <c r="B31" s="9">
        <v>2047.5</v>
      </c>
      <c r="C31" s="9">
        <v>1560</v>
      </c>
      <c r="D31" s="9">
        <v>1404</v>
      </c>
      <c r="E31" s="9">
        <v>2860</v>
      </c>
      <c r="F31" s="17">
        <f t="shared" si="0"/>
        <v>89.02173913043478</v>
      </c>
      <c r="G31" s="18">
        <f t="shared" si="1"/>
        <v>67.82608695652173</v>
      </c>
      <c r="H31" s="19">
        <f t="shared" si="2"/>
        <v>61.04347826086956</v>
      </c>
      <c r="I31" s="20">
        <f t="shared" si="3"/>
        <v>146.95652173913044</v>
      </c>
      <c r="J31">
        <v>24</v>
      </c>
    </row>
    <row r="32" spans="1:10" ht="12.75">
      <c r="A32" s="121">
        <v>24</v>
      </c>
      <c r="B32" s="9">
        <v>2197</v>
      </c>
      <c r="C32" s="9">
        <v>1560</v>
      </c>
      <c r="D32" s="9">
        <v>1404</v>
      </c>
      <c r="E32" s="9">
        <v>3276</v>
      </c>
      <c r="F32" s="17">
        <f t="shared" si="0"/>
        <v>91.54166666666667</v>
      </c>
      <c r="G32" s="18">
        <f t="shared" si="1"/>
        <v>65</v>
      </c>
      <c r="H32" s="19">
        <f t="shared" si="2"/>
        <v>58.5</v>
      </c>
      <c r="I32" s="20">
        <f t="shared" si="3"/>
        <v>140.83333333333334</v>
      </c>
      <c r="J32">
        <v>25</v>
      </c>
    </row>
    <row r="33" spans="1:10" ht="12.75">
      <c r="A33" s="121">
        <v>25</v>
      </c>
      <c r="B33" s="9">
        <v>2340</v>
      </c>
      <c r="C33" s="9">
        <v>1560</v>
      </c>
      <c r="D33" s="9">
        <v>1404</v>
      </c>
      <c r="E33" s="9">
        <v>3380</v>
      </c>
      <c r="F33" s="17">
        <f t="shared" si="0"/>
        <v>93.6</v>
      </c>
      <c r="G33" s="18">
        <f t="shared" si="1"/>
        <v>62.4</v>
      </c>
      <c r="H33" s="19">
        <f t="shared" si="2"/>
        <v>56.16</v>
      </c>
      <c r="I33" s="20">
        <f t="shared" si="3"/>
        <v>135.2</v>
      </c>
      <c r="J33">
        <v>26</v>
      </c>
    </row>
    <row r="34" spans="1:10" ht="12.75">
      <c r="A34" s="121">
        <v>26</v>
      </c>
      <c r="B34" s="9">
        <v>2535</v>
      </c>
      <c r="C34" s="9">
        <v>1560</v>
      </c>
      <c r="D34" s="9">
        <v>1404</v>
      </c>
      <c r="E34" s="9">
        <v>3380</v>
      </c>
      <c r="F34" s="17">
        <f t="shared" si="0"/>
        <v>97.5</v>
      </c>
      <c r="G34" s="18">
        <f t="shared" si="1"/>
        <v>60</v>
      </c>
      <c r="H34" s="19">
        <f t="shared" si="2"/>
        <v>54</v>
      </c>
      <c r="I34" s="20">
        <f t="shared" si="3"/>
        <v>130</v>
      </c>
      <c r="J34">
        <v>27</v>
      </c>
    </row>
    <row r="35" spans="1:10" ht="12.75">
      <c r="A35" s="121">
        <v>27</v>
      </c>
      <c r="B35" s="9">
        <v>2600</v>
      </c>
      <c r="C35" s="9">
        <v>1560</v>
      </c>
      <c r="D35" s="9">
        <v>1404</v>
      </c>
      <c r="E35" s="9">
        <v>3380</v>
      </c>
      <c r="F35" s="17">
        <f t="shared" si="0"/>
        <v>96.29629629629629</v>
      </c>
      <c r="G35" s="18">
        <f t="shared" si="1"/>
        <v>57.77777777777778</v>
      </c>
      <c r="H35" s="19">
        <f t="shared" si="2"/>
        <v>52</v>
      </c>
      <c r="I35" s="20">
        <f t="shared" si="3"/>
        <v>0</v>
      </c>
      <c r="J35">
        <v>28</v>
      </c>
    </row>
    <row r="36" spans="1:10" ht="12.75">
      <c r="A36" s="121">
        <v>28</v>
      </c>
      <c r="B36" s="9">
        <v>2860</v>
      </c>
      <c r="C36" s="9">
        <v>1560</v>
      </c>
      <c r="D36" s="9">
        <v>1404</v>
      </c>
      <c r="E36" s="9">
        <v>3380</v>
      </c>
      <c r="F36" s="17">
        <f t="shared" si="0"/>
        <v>102.14285714285714</v>
      </c>
      <c r="G36" s="18">
        <f t="shared" si="1"/>
        <v>55.714285714285715</v>
      </c>
      <c r="H36" s="19">
        <f t="shared" si="2"/>
        <v>50.142857142857146</v>
      </c>
      <c r="I36" s="20">
        <f t="shared" si="3"/>
        <v>0</v>
      </c>
      <c r="J36">
        <v>29</v>
      </c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</sheetData>
  <sheetProtection sheet="1" objects="1" scenarios="1"/>
  <mergeCells count="1">
    <mergeCell ref="F6:I6"/>
  </mergeCells>
  <printOptions/>
  <pageMargins left="0.59" right="0.58" top="0.76" bottom="0.77" header="0.38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F4" sqref="F4"/>
    </sheetView>
  </sheetViews>
  <sheetFormatPr defaultColWidth="9.00390625" defaultRowHeight="12.75"/>
  <cols>
    <col min="1" max="1" width="7.25390625" style="0" customWidth="1"/>
    <col min="2" max="5" width="10.625" style="7" customWidth="1"/>
    <col min="6" max="9" width="10.625" style="0" customWidth="1"/>
  </cols>
  <sheetData>
    <row r="1" spans="6:9" ht="12.75">
      <c r="F1" s="1"/>
      <c r="G1" s="1"/>
      <c r="H1" s="1"/>
      <c r="I1" s="1"/>
    </row>
    <row r="2" spans="5:9" ht="19.5">
      <c r="E2" s="15" t="s">
        <v>7</v>
      </c>
      <c r="F2" s="1"/>
      <c r="G2" s="1"/>
      <c r="H2" s="1"/>
      <c r="I2" s="1"/>
    </row>
    <row r="3" spans="6:9" ht="12.75">
      <c r="F3" s="1"/>
      <c r="G3" s="1"/>
      <c r="H3" s="1"/>
      <c r="I3" s="1"/>
    </row>
    <row r="4" spans="4:9" ht="12.75">
      <c r="D4" s="133" t="s">
        <v>8</v>
      </c>
      <c r="E4" s="133"/>
      <c r="F4" s="125">
        <v>1</v>
      </c>
      <c r="G4" s="1"/>
      <c r="H4" s="1"/>
      <c r="I4" s="1"/>
    </row>
    <row r="5" spans="2:9" ht="13.5" thickBot="1">
      <c r="B5" s="8" t="s">
        <v>9</v>
      </c>
      <c r="F5" s="1"/>
      <c r="G5" s="1"/>
      <c r="H5" s="1"/>
      <c r="I5" s="1"/>
    </row>
    <row r="6" spans="1:9" ht="13.5" thickTop="1">
      <c r="A6" s="124"/>
      <c r="B6" s="127" t="s">
        <v>1</v>
      </c>
      <c r="C6" s="127" t="s">
        <v>3</v>
      </c>
      <c r="D6" s="127" t="s">
        <v>3</v>
      </c>
      <c r="E6" s="127" t="s">
        <v>3</v>
      </c>
      <c r="F6" s="134" t="s">
        <v>144</v>
      </c>
      <c r="G6" s="134"/>
      <c r="H6" s="134"/>
      <c r="I6" s="134"/>
    </row>
    <row r="7" spans="1:9" ht="12.75">
      <c r="A7" s="126" t="s">
        <v>0</v>
      </c>
      <c r="B7" s="128" t="s">
        <v>2</v>
      </c>
      <c r="C7" s="128">
        <v>1</v>
      </c>
      <c r="D7" s="128">
        <v>2</v>
      </c>
      <c r="E7" s="128">
        <v>3</v>
      </c>
      <c r="F7" s="128" t="s">
        <v>1</v>
      </c>
      <c r="G7" s="128" t="s">
        <v>4</v>
      </c>
      <c r="H7" s="128" t="s">
        <v>5</v>
      </c>
      <c r="I7" s="128" t="s">
        <v>6</v>
      </c>
    </row>
    <row r="8" spans="1:9" ht="12.75">
      <c r="A8" s="122">
        <v>2</v>
      </c>
      <c r="B8" s="7">
        <v>0</v>
      </c>
      <c r="C8" s="7">
        <v>0</v>
      </c>
      <c r="D8" s="7">
        <v>0</v>
      </c>
      <c r="E8" s="7">
        <v>0</v>
      </c>
      <c r="F8" s="21">
        <f>B8/$A8</f>
        <v>0</v>
      </c>
      <c r="G8" s="22">
        <f aca="true" t="shared" si="0" ref="G8:I36">C8/$A8</f>
        <v>0</v>
      </c>
      <c r="H8" s="23">
        <f t="shared" si="0"/>
        <v>0</v>
      </c>
      <c r="I8" s="24">
        <f t="shared" si="0"/>
        <v>0</v>
      </c>
    </row>
    <row r="9" spans="1:9" ht="12.75">
      <c r="A9" s="123">
        <v>3</v>
      </c>
      <c r="B9" s="7">
        <v>1</v>
      </c>
      <c r="C9" s="7">
        <v>1</v>
      </c>
      <c r="D9" s="7">
        <v>1</v>
      </c>
      <c r="E9" s="7">
        <v>1</v>
      </c>
      <c r="F9" s="17">
        <f aca="true" t="shared" si="1" ref="F9:F36">B9/$A9</f>
        <v>0.3333333333333333</v>
      </c>
      <c r="G9" s="18">
        <f t="shared" si="0"/>
        <v>0.3333333333333333</v>
      </c>
      <c r="H9" s="19">
        <f t="shared" si="0"/>
        <v>0.3333333333333333</v>
      </c>
      <c r="I9" s="20">
        <f t="shared" si="0"/>
        <v>0.3333333333333333</v>
      </c>
    </row>
    <row r="10" spans="1:9" ht="12.75">
      <c r="A10" s="123">
        <v>4</v>
      </c>
      <c r="B10" s="7">
        <f>Chart!B10*$F$4</f>
        <v>86</v>
      </c>
      <c r="C10" s="7">
        <f>Chart!C10*$F$4</f>
        <v>97.5</v>
      </c>
      <c r="D10" s="7">
        <f>Chart!D10*$F$4</f>
        <v>87.75</v>
      </c>
      <c r="E10" s="7">
        <f>Chart!E10*$F$4</f>
        <v>0</v>
      </c>
      <c r="F10" s="17">
        <f t="shared" si="1"/>
        <v>21.5</v>
      </c>
      <c r="G10" s="18">
        <f t="shared" si="0"/>
        <v>24.375</v>
      </c>
      <c r="H10" s="19">
        <f t="shared" si="0"/>
        <v>21.9375</v>
      </c>
      <c r="I10" s="20">
        <f t="shared" si="0"/>
        <v>0</v>
      </c>
    </row>
    <row r="11" spans="1:9" ht="12.75">
      <c r="A11" s="123">
        <v>5</v>
      </c>
      <c r="B11" s="7">
        <f>Chart!B11*$F$4</f>
        <v>208</v>
      </c>
      <c r="C11" s="7">
        <f>Chart!C11*$F$4</f>
        <v>149.5</v>
      </c>
      <c r="D11" s="7">
        <f>Chart!D11*$F$4</f>
        <v>134.55</v>
      </c>
      <c r="E11" s="7">
        <f>Chart!E11*$F$4</f>
        <v>200.2</v>
      </c>
      <c r="F11" s="17">
        <f t="shared" si="1"/>
        <v>41.6</v>
      </c>
      <c r="G11" s="18">
        <f t="shared" si="0"/>
        <v>29.9</v>
      </c>
      <c r="H11" s="19">
        <f t="shared" si="0"/>
        <v>26.910000000000004</v>
      </c>
      <c r="I11" s="20">
        <f t="shared" si="0"/>
        <v>40.04</v>
      </c>
    </row>
    <row r="12" spans="1:9" ht="12.75">
      <c r="A12" s="123">
        <v>6</v>
      </c>
      <c r="B12" s="7">
        <f>Chart!B12*$F$4</f>
        <v>234</v>
      </c>
      <c r="C12" s="7">
        <f>Chart!C12*$F$4</f>
        <v>221</v>
      </c>
      <c r="D12" s="7">
        <f>Chart!D12*$F$4</f>
        <v>198.9</v>
      </c>
      <c r="E12" s="7">
        <f>Chart!E12*$F$4</f>
        <v>364</v>
      </c>
      <c r="F12" s="17">
        <f t="shared" si="1"/>
        <v>39</v>
      </c>
      <c r="G12" s="18">
        <f t="shared" si="0"/>
        <v>36.833333333333336</v>
      </c>
      <c r="H12" s="19">
        <f t="shared" si="0"/>
        <v>33.15</v>
      </c>
      <c r="I12" s="20">
        <f t="shared" si="0"/>
        <v>60.666666666666664</v>
      </c>
    </row>
    <row r="13" spans="1:9" ht="12.75">
      <c r="A13" s="123">
        <v>7</v>
      </c>
      <c r="B13" s="7">
        <f>Chart!B13*$F$4</f>
        <v>308.1</v>
      </c>
      <c r="C13" s="7">
        <f>Chart!C13*$F$4</f>
        <v>292.5</v>
      </c>
      <c r="D13" s="7">
        <f>Chart!D13*$F$4</f>
        <v>259.74</v>
      </c>
      <c r="E13" s="7">
        <f>Chart!E13*$F$4</f>
        <v>416</v>
      </c>
      <c r="F13" s="17">
        <f t="shared" si="1"/>
        <v>44.01428571428572</v>
      </c>
      <c r="G13" s="18">
        <f t="shared" si="0"/>
        <v>41.785714285714285</v>
      </c>
      <c r="H13" s="19">
        <f t="shared" si="0"/>
        <v>37.105714285714285</v>
      </c>
      <c r="I13" s="20">
        <f t="shared" si="0"/>
        <v>59.42857142857143</v>
      </c>
    </row>
    <row r="14" spans="1:9" ht="12.75">
      <c r="A14" s="123">
        <v>8</v>
      </c>
      <c r="B14" s="7">
        <f>Chart!B14*$F$4</f>
        <v>308.1</v>
      </c>
      <c r="C14" s="7">
        <f>Chart!C14*$F$4</f>
        <v>375.375</v>
      </c>
      <c r="D14" s="7">
        <f>Chart!D14*$F$4</f>
        <v>337.8375</v>
      </c>
      <c r="E14" s="7">
        <f>Chart!E14*$F$4</f>
        <v>499.2</v>
      </c>
      <c r="F14" s="17">
        <f t="shared" si="1"/>
        <v>38.5125</v>
      </c>
      <c r="G14" s="18">
        <f t="shared" si="0"/>
        <v>46.921875</v>
      </c>
      <c r="H14" s="19">
        <f t="shared" si="0"/>
        <v>42.2296875</v>
      </c>
      <c r="I14" s="20">
        <f t="shared" si="0"/>
        <v>62.4</v>
      </c>
    </row>
    <row r="15" spans="1:9" ht="12.75">
      <c r="A15" s="123">
        <v>9</v>
      </c>
      <c r="B15" s="7">
        <f>Chart!B15*$F$4</f>
        <v>487.5</v>
      </c>
      <c r="C15" s="7">
        <f>Chart!C15*$F$4</f>
        <v>457.5675</v>
      </c>
      <c r="D15" s="7">
        <f>Chart!D15*$F$4</f>
        <v>411.81075</v>
      </c>
      <c r="E15" s="7">
        <f>Chart!E15*$F$4</f>
        <v>669.5</v>
      </c>
      <c r="F15" s="17">
        <f t="shared" si="1"/>
        <v>54.166666666666664</v>
      </c>
      <c r="G15" s="18">
        <f t="shared" si="0"/>
        <v>50.840833333333336</v>
      </c>
      <c r="H15" s="19">
        <f t="shared" si="0"/>
        <v>45.75675</v>
      </c>
      <c r="I15" s="20">
        <f t="shared" si="0"/>
        <v>74.38888888888889</v>
      </c>
    </row>
    <row r="16" spans="1:9" ht="12.75">
      <c r="A16" s="123">
        <v>10</v>
      </c>
      <c r="B16" s="7">
        <f>Chart!B16*$F$4</f>
        <v>565.5</v>
      </c>
      <c r="C16" s="7">
        <f>Chart!C16*$F$4</f>
        <v>543.70875</v>
      </c>
      <c r="D16" s="7">
        <f>Chart!D16*$F$4</f>
        <v>489.337875</v>
      </c>
      <c r="E16" s="7">
        <f>Chart!E16*$F$4</f>
        <v>711.1</v>
      </c>
      <c r="F16" s="17">
        <f t="shared" si="1"/>
        <v>56.55</v>
      </c>
      <c r="G16" s="18">
        <f t="shared" si="0"/>
        <v>54.370875</v>
      </c>
      <c r="H16" s="19">
        <f t="shared" si="0"/>
        <v>48.9337875</v>
      </c>
      <c r="I16" s="20">
        <f t="shared" si="0"/>
        <v>71.11</v>
      </c>
    </row>
    <row r="17" spans="1:9" ht="12.75">
      <c r="A17" s="123">
        <v>11</v>
      </c>
      <c r="B17" s="7">
        <f>Chart!B17*$F$4</f>
        <v>646.1</v>
      </c>
      <c r="C17" s="7">
        <f>Chart!C17*$F$4</f>
        <v>625.21875</v>
      </c>
      <c r="D17" s="7">
        <f>Chart!D17*$F$4</f>
        <v>562.696875</v>
      </c>
      <c r="E17" s="7">
        <f>Chart!E17*$F$4</f>
        <v>767</v>
      </c>
      <c r="F17" s="17">
        <f t="shared" si="1"/>
        <v>58.73636363636364</v>
      </c>
      <c r="G17" s="18">
        <f t="shared" si="0"/>
        <v>56.83806818181818</v>
      </c>
      <c r="H17" s="19">
        <f t="shared" si="0"/>
        <v>51.15426136363636</v>
      </c>
      <c r="I17" s="20">
        <f t="shared" si="0"/>
        <v>69.72727272727273</v>
      </c>
    </row>
    <row r="18" spans="1:9" ht="12.75">
      <c r="A18" s="123">
        <v>12</v>
      </c>
      <c r="B18" s="7">
        <f>Chart!B18*$F$4</f>
        <v>646.1</v>
      </c>
      <c r="C18" s="7">
        <f>Chart!C18*$F$4</f>
        <v>697.4662500000001</v>
      </c>
      <c r="D18" s="7">
        <f>Chart!D18*$F$4</f>
        <v>627.719625</v>
      </c>
      <c r="E18" s="7">
        <f>Chart!E18*$F$4</f>
        <v>806</v>
      </c>
      <c r="F18" s="17">
        <f t="shared" si="1"/>
        <v>53.84166666666667</v>
      </c>
      <c r="G18" s="18">
        <f t="shared" si="0"/>
        <v>58.1221875</v>
      </c>
      <c r="H18" s="19">
        <f t="shared" si="0"/>
        <v>52.309968749999996</v>
      </c>
      <c r="I18" s="20">
        <f t="shared" si="0"/>
        <v>67.16666666666667</v>
      </c>
    </row>
    <row r="19" spans="1:9" ht="12.75">
      <c r="A19" s="123">
        <v>13</v>
      </c>
      <c r="B19" s="7">
        <f>Chart!B19*$F$4</f>
        <v>728</v>
      </c>
      <c r="C19" s="7">
        <f>Chart!C19*$F$4</f>
        <v>774.345</v>
      </c>
      <c r="D19" s="7">
        <f>Chart!D19*$F$4</f>
        <v>696.9105000000001</v>
      </c>
      <c r="E19" s="7">
        <f>Chart!E19*$F$4</f>
        <v>936</v>
      </c>
      <c r="F19" s="17">
        <f t="shared" si="1"/>
        <v>56</v>
      </c>
      <c r="G19" s="18">
        <f t="shared" si="0"/>
        <v>59.565000000000005</v>
      </c>
      <c r="H19" s="19">
        <f t="shared" si="0"/>
        <v>53.60850000000001</v>
      </c>
      <c r="I19" s="20">
        <f t="shared" si="0"/>
        <v>72</v>
      </c>
    </row>
    <row r="20" spans="1:9" ht="12.75">
      <c r="A20" s="123">
        <v>14</v>
      </c>
      <c r="B20" s="7">
        <f>Chart!B20*$F$4</f>
        <v>780</v>
      </c>
      <c r="C20" s="7">
        <f>Chart!C20*$F$4</f>
        <v>846.5925</v>
      </c>
      <c r="D20" s="7">
        <f>Chart!D20*$F$4</f>
        <v>761.9332499999999</v>
      </c>
      <c r="E20" s="7">
        <f>Chart!E20*$F$4</f>
        <v>1040</v>
      </c>
      <c r="F20" s="17">
        <f t="shared" si="1"/>
        <v>55.714285714285715</v>
      </c>
      <c r="G20" s="18">
        <f t="shared" si="0"/>
        <v>60.47089285714286</v>
      </c>
      <c r="H20" s="19">
        <f t="shared" si="0"/>
        <v>54.423803571428564</v>
      </c>
      <c r="I20" s="20">
        <f t="shared" si="0"/>
        <v>74.28571428571429</v>
      </c>
    </row>
    <row r="21" spans="1:9" ht="12.75">
      <c r="A21" s="123">
        <v>15</v>
      </c>
      <c r="B21" s="7">
        <f>Chart!B21*$F$4</f>
        <v>847.6</v>
      </c>
      <c r="C21" s="7">
        <f>Chart!C21*$F$4</f>
        <v>962</v>
      </c>
      <c r="D21" s="7">
        <f>Chart!D21*$F$4</f>
        <v>865.8</v>
      </c>
      <c r="E21" s="7">
        <f>Chart!E21*$F$4</f>
        <v>1170</v>
      </c>
      <c r="F21" s="17">
        <f t="shared" si="1"/>
        <v>56.50666666666667</v>
      </c>
      <c r="G21" s="18">
        <f t="shared" si="0"/>
        <v>64.13333333333334</v>
      </c>
      <c r="H21" s="19">
        <f t="shared" si="0"/>
        <v>57.72</v>
      </c>
      <c r="I21" s="20">
        <f t="shared" si="0"/>
        <v>78</v>
      </c>
    </row>
    <row r="22" spans="1:9" ht="12.75">
      <c r="A22" s="123">
        <v>16</v>
      </c>
      <c r="B22" s="7">
        <f>Chart!B22*$F$4</f>
        <v>1007.5</v>
      </c>
      <c r="C22" s="7">
        <f>Chart!C22*$F$4</f>
        <v>1072.5</v>
      </c>
      <c r="D22" s="7">
        <f>Chart!D22*$F$4</f>
        <v>965.25</v>
      </c>
      <c r="E22" s="7">
        <f>Chart!E22*$F$4</f>
        <v>1274</v>
      </c>
      <c r="F22" s="17">
        <f t="shared" si="1"/>
        <v>62.96875</v>
      </c>
      <c r="G22" s="18">
        <f t="shared" si="0"/>
        <v>67.03125</v>
      </c>
      <c r="H22" s="19">
        <f t="shared" si="0"/>
        <v>60.328125</v>
      </c>
      <c r="I22" s="20">
        <f t="shared" si="0"/>
        <v>79.625</v>
      </c>
    </row>
    <row r="23" spans="1:9" ht="12.75">
      <c r="A23" s="123">
        <v>17</v>
      </c>
      <c r="B23" s="7">
        <f>Chart!B23*$F$4</f>
        <v>1170</v>
      </c>
      <c r="C23" s="7">
        <f>Chart!C23*$F$4</f>
        <v>1155.375</v>
      </c>
      <c r="D23" s="7">
        <f>Chart!D23*$F$4</f>
        <v>1039.8375</v>
      </c>
      <c r="E23" s="7">
        <f>Chart!E23*$F$4</f>
        <v>1527.5</v>
      </c>
      <c r="F23" s="17">
        <f t="shared" si="1"/>
        <v>68.82352941176471</v>
      </c>
      <c r="G23" s="18">
        <f t="shared" si="0"/>
        <v>67.96323529411765</v>
      </c>
      <c r="H23" s="19">
        <f t="shared" si="0"/>
        <v>61.16691176470589</v>
      </c>
      <c r="I23" s="20">
        <f t="shared" si="0"/>
        <v>89.8529411764706</v>
      </c>
    </row>
    <row r="24" spans="1:9" ht="12.75">
      <c r="A24" s="123">
        <v>18</v>
      </c>
      <c r="B24" s="7">
        <f>Chart!B24*$F$4</f>
        <v>1248</v>
      </c>
      <c r="C24" s="7">
        <f>Chart!C24*$F$4</f>
        <v>1233.375</v>
      </c>
      <c r="D24" s="7">
        <f>Chart!D24*$F$4</f>
        <v>1110.0375</v>
      </c>
      <c r="E24" s="7">
        <f>Chart!E24*$F$4</f>
        <v>1690</v>
      </c>
      <c r="F24" s="17">
        <f t="shared" si="1"/>
        <v>69.33333333333333</v>
      </c>
      <c r="G24" s="18">
        <f t="shared" si="0"/>
        <v>68.52083333333333</v>
      </c>
      <c r="H24" s="19">
        <f t="shared" si="0"/>
        <v>61.668749999999996</v>
      </c>
      <c r="I24" s="20">
        <f t="shared" si="0"/>
        <v>93.88888888888889</v>
      </c>
    </row>
    <row r="25" spans="1:9" ht="12.75">
      <c r="A25" s="123">
        <v>19</v>
      </c>
      <c r="B25" s="7">
        <f>Chart!B25*$F$4</f>
        <v>1337.7</v>
      </c>
      <c r="C25" s="7">
        <f>Chart!C25*$F$4</f>
        <v>1321.125</v>
      </c>
      <c r="D25" s="7">
        <f>Chart!D25*$F$4</f>
        <v>1189.0125</v>
      </c>
      <c r="E25" s="7">
        <f>Chart!E25*$F$4</f>
        <v>1872</v>
      </c>
      <c r="F25" s="17">
        <f t="shared" si="1"/>
        <v>70.40526315789474</v>
      </c>
      <c r="G25" s="18">
        <f t="shared" si="0"/>
        <v>69.53289473684211</v>
      </c>
      <c r="H25" s="19">
        <f t="shared" si="0"/>
        <v>62.579605263157895</v>
      </c>
      <c r="I25" s="20">
        <f t="shared" si="0"/>
        <v>98.52631578947368</v>
      </c>
    </row>
    <row r="26" spans="1:9" ht="12.75">
      <c r="A26" s="123">
        <v>20</v>
      </c>
      <c r="B26" s="7">
        <f>Chart!B26*$F$4</f>
        <v>1430</v>
      </c>
      <c r="C26" s="7">
        <f>Chart!C26*$F$4</f>
        <v>1402.05</v>
      </c>
      <c r="D26" s="7">
        <f>Chart!D26*$F$4</f>
        <v>1261.845</v>
      </c>
      <c r="E26" s="7">
        <f>Chart!E26*$F$4</f>
        <v>2015</v>
      </c>
      <c r="F26" s="17">
        <f t="shared" si="1"/>
        <v>71.5</v>
      </c>
      <c r="G26" s="18">
        <f t="shared" si="0"/>
        <v>70.10249999999999</v>
      </c>
      <c r="H26" s="19">
        <f t="shared" si="0"/>
        <v>63.09225</v>
      </c>
      <c r="I26" s="20">
        <f t="shared" si="0"/>
        <v>100.75</v>
      </c>
    </row>
    <row r="27" spans="1:9" ht="12.75">
      <c r="A27" s="123">
        <v>21</v>
      </c>
      <c r="B27" s="7">
        <f>Chart!B27*$F$4</f>
        <v>1518.4</v>
      </c>
      <c r="C27" s="7">
        <f>Chart!C27*$F$4</f>
        <v>1472.25</v>
      </c>
      <c r="D27" s="7">
        <f>Chart!D27*$F$4</f>
        <v>1325.025</v>
      </c>
      <c r="E27" s="7">
        <f>Chart!E27*$F$4</f>
        <v>2184</v>
      </c>
      <c r="F27" s="17">
        <f t="shared" si="1"/>
        <v>72.3047619047619</v>
      </c>
      <c r="G27" s="18">
        <f t="shared" si="0"/>
        <v>70.10714285714286</v>
      </c>
      <c r="H27" s="19">
        <f t="shared" si="0"/>
        <v>63.096428571428575</v>
      </c>
      <c r="I27" s="20">
        <f t="shared" si="0"/>
        <v>104</v>
      </c>
    </row>
    <row r="28" spans="1:9" ht="12.75">
      <c r="A28" s="123">
        <v>22</v>
      </c>
      <c r="B28" s="7">
        <f>Chart!B28*$F$4</f>
        <v>1606.8</v>
      </c>
      <c r="C28" s="7">
        <f>Chart!C28*$F$4</f>
        <v>1560</v>
      </c>
      <c r="D28" s="7">
        <f>Chart!D28*$F$4</f>
        <v>1404</v>
      </c>
      <c r="E28" s="7">
        <f>Chart!E28*$F$4</f>
        <v>2314</v>
      </c>
      <c r="F28" s="17">
        <f t="shared" si="1"/>
        <v>73.03636363636363</v>
      </c>
      <c r="G28" s="18">
        <f t="shared" si="0"/>
        <v>70.9090909090909</v>
      </c>
      <c r="H28" s="19">
        <f t="shared" si="0"/>
        <v>63.81818181818182</v>
      </c>
      <c r="I28" s="20">
        <f t="shared" si="0"/>
        <v>105.18181818181819</v>
      </c>
    </row>
    <row r="29" spans="1:9" ht="12.75">
      <c r="A29" s="123">
        <v>23</v>
      </c>
      <c r="B29" s="7">
        <f>Chart!B29*$F$4</f>
        <v>1755</v>
      </c>
      <c r="C29" s="7">
        <f>Chart!C29*$F$4</f>
        <v>1560</v>
      </c>
      <c r="D29" s="7">
        <f>Chart!D29*$F$4</f>
        <v>1404</v>
      </c>
      <c r="E29" s="7">
        <f>Chart!E29*$F$4</f>
        <v>2600</v>
      </c>
      <c r="F29" s="17">
        <f t="shared" si="1"/>
        <v>76.30434782608695</v>
      </c>
      <c r="G29" s="18">
        <f t="shared" si="0"/>
        <v>67.82608695652173</v>
      </c>
      <c r="H29" s="19">
        <f t="shared" si="0"/>
        <v>61.04347826086956</v>
      </c>
      <c r="I29" s="20">
        <f t="shared" si="0"/>
        <v>113.04347826086956</v>
      </c>
    </row>
    <row r="30" spans="1:9" ht="12.75">
      <c r="A30" s="123">
        <v>24</v>
      </c>
      <c r="B30" s="7">
        <f>Chart!B30*$F$4</f>
        <v>1898</v>
      </c>
      <c r="C30" s="7">
        <f>Chart!C30*$F$4</f>
        <v>1560</v>
      </c>
      <c r="D30" s="7">
        <f>Chart!D30*$F$4</f>
        <v>1404</v>
      </c>
      <c r="E30" s="7">
        <f>Chart!E30*$F$4</f>
        <v>2730</v>
      </c>
      <c r="F30" s="17">
        <f t="shared" si="1"/>
        <v>79.08333333333333</v>
      </c>
      <c r="G30" s="18">
        <f t="shared" si="0"/>
        <v>65</v>
      </c>
      <c r="H30" s="19">
        <f t="shared" si="0"/>
        <v>58.5</v>
      </c>
      <c r="I30" s="20">
        <f t="shared" si="0"/>
        <v>113.75</v>
      </c>
    </row>
    <row r="31" spans="1:9" ht="12.75">
      <c r="A31" s="123">
        <v>25</v>
      </c>
      <c r="B31" s="7">
        <f>Chart!B31*$F$4</f>
        <v>2047.5</v>
      </c>
      <c r="C31" s="7">
        <f>Chart!C31*$F$4</f>
        <v>1560</v>
      </c>
      <c r="D31" s="7">
        <f>Chart!D31*$F$4</f>
        <v>1404</v>
      </c>
      <c r="E31" s="7">
        <f>Chart!E31*$F$4</f>
        <v>2860</v>
      </c>
      <c r="F31" s="17">
        <f t="shared" si="1"/>
        <v>81.9</v>
      </c>
      <c r="G31" s="18">
        <f t="shared" si="0"/>
        <v>62.4</v>
      </c>
      <c r="H31" s="19">
        <f t="shared" si="0"/>
        <v>56.16</v>
      </c>
      <c r="I31" s="20">
        <f t="shared" si="0"/>
        <v>114.4</v>
      </c>
    </row>
    <row r="32" spans="1:9" ht="12.75">
      <c r="A32" s="123">
        <v>26</v>
      </c>
      <c r="B32" s="7">
        <f>Chart!B32*$F$4</f>
        <v>2197</v>
      </c>
      <c r="C32" s="7">
        <f>Chart!C32*$F$4</f>
        <v>1560</v>
      </c>
      <c r="D32" s="7">
        <f>Chart!D32*$F$4</f>
        <v>1404</v>
      </c>
      <c r="E32" s="7">
        <f>Chart!E32*$F$4</f>
        <v>3276</v>
      </c>
      <c r="F32" s="17">
        <f t="shared" si="1"/>
        <v>84.5</v>
      </c>
      <c r="G32" s="18">
        <f t="shared" si="0"/>
        <v>60</v>
      </c>
      <c r="H32" s="19">
        <f t="shared" si="0"/>
        <v>54</v>
      </c>
      <c r="I32" s="20">
        <f t="shared" si="0"/>
        <v>126</v>
      </c>
    </row>
    <row r="33" spans="1:9" ht="12.75">
      <c r="A33" s="123">
        <v>27</v>
      </c>
      <c r="B33" s="7">
        <f>Chart!B33*$F$4</f>
        <v>2340</v>
      </c>
      <c r="C33" s="7">
        <f>Chart!C33*$F$4</f>
        <v>1560</v>
      </c>
      <c r="D33" s="7">
        <f>Chart!D33*$F$4</f>
        <v>1404</v>
      </c>
      <c r="E33" s="7">
        <f>Chart!E33*$F$4</f>
        <v>3380</v>
      </c>
      <c r="F33" s="17">
        <f t="shared" si="1"/>
        <v>86.66666666666667</v>
      </c>
      <c r="G33" s="18">
        <f t="shared" si="0"/>
        <v>57.77777777777778</v>
      </c>
      <c r="H33" s="19">
        <f t="shared" si="0"/>
        <v>52</v>
      </c>
      <c r="I33" s="20">
        <f t="shared" si="0"/>
        <v>125.18518518518519</v>
      </c>
    </row>
    <row r="34" spans="1:9" ht="12.75">
      <c r="A34" s="123">
        <v>28</v>
      </c>
      <c r="B34" s="7">
        <f>Chart!B34*$F$4</f>
        <v>2535</v>
      </c>
      <c r="C34" s="7">
        <f>Chart!C34*$F$4</f>
        <v>1560</v>
      </c>
      <c r="D34" s="7">
        <f>Chart!D34*$F$4</f>
        <v>1404</v>
      </c>
      <c r="E34" s="7">
        <f>Chart!E34*$F$4</f>
        <v>3380</v>
      </c>
      <c r="F34" s="17">
        <f t="shared" si="1"/>
        <v>90.53571428571429</v>
      </c>
      <c r="G34" s="18">
        <f t="shared" si="0"/>
        <v>55.714285714285715</v>
      </c>
      <c r="H34" s="19">
        <f t="shared" si="0"/>
        <v>50.142857142857146</v>
      </c>
      <c r="I34" s="20">
        <f t="shared" si="0"/>
        <v>120.71428571428571</v>
      </c>
    </row>
    <row r="35" spans="1:9" ht="12.75">
      <c r="A35" s="123">
        <v>29</v>
      </c>
      <c r="B35" s="7">
        <f>Chart!B35*$F$4</f>
        <v>2600</v>
      </c>
      <c r="C35" s="7">
        <f>Chart!C35*$F$4</f>
        <v>1560</v>
      </c>
      <c r="D35" s="7">
        <f>Chart!D35*$F$4</f>
        <v>1404</v>
      </c>
      <c r="E35" s="7">
        <f>Chart!E35*$F$4</f>
        <v>3380</v>
      </c>
      <c r="F35" s="17">
        <f t="shared" si="1"/>
        <v>89.65517241379311</v>
      </c>
      <c r="G35" s="18">
        <f t="shared" si="0"/>
        <v>53.793103448275865</v>
      </c>
      <c r="H35" s="19">
        <f t="shared" si="0"/>
        <v>48.41379310344828</v>
      </c>
      <c r="I35" s="20">
        <f t="shared" si="0"/>
        <v>116.55172413793103</v>
      </c>
    </row>
    <row r="36" spans="1:9" ht="12.75">
      <c r="A36" s="123">
        <v>30</v>
      </c>
      <c r="B36" s="7">
        <f>Chart!B36*$F$4</f>
        <v>2860</v>
      </c>
      <c r="C36" s="7">
        <f>Chart!C36*$F$4</f>
        <v>1560</v>
      </c>
      <c r="D36" s="7">
        <f>Chart!D36*$F$4</f>
        <v>1404</v>
      </c>
      <c r="E36" s="7">
        <f>Chart!E36*$F$4</f>
        <v>3380</v>
      </c>
      <c r="F36" s="17">
        <f t="shared" si="1"/>
        <v>95.33333333333333</v>
      </c>
      <c r="G36" s="18">
        <f t="shared" si="0"/>
        <v>52</v>
      </c>
      <c r="H36" s="19">
        <f t="shared" si="0"/>
        <v>46.8</v>
      </c>
      <c r="I36" s="20">
        <f t="shared" si="0"/>
        <v>112.66666666666667</v>
      </c>
    </row>
  </sheetData>
  <sheetProtection sheet="1" objects="1" scenarios="1"/>
  <mergeCells count="2">
    <mergeCell ref="D4:E4"/>
    <mergeCell ref="F6:I6"/>
  </mergeCells>
  <printOptions/>
  <pageMargins left="0.62" right="0.58" top="0.8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25390625" style="0" customWidth="1"/>
    <col min="2" max="8" width="8.625" style="0" customWidth="1"/>
    <col min="9" max="9" width="9.625" style="0" customWidth="1"/>
  </cols>
  <sheetData>
    <row r="2" spans="1:9" ht="18">
      <c r="A2" s="25"/>
      <c r="B2" s="25"/>
      <c r="C2" s="25"/>
      <c r="D2" s="34" t="s">
        <v>44</v>
      </c>
      <c r="E2" s="26"/>
      <c r="F2" s="27"/>
      <c r="G2" s="27"/>
      <c r="H2" s="27"/>
      <c r="I2" s="27"/>
    </row>
    <row r="3" spans="1:9" ht="13.5" thickBot="1">
      <c r="A3" s="27"/>
      <c r="B3" s="27"/>
      <c r="C3" s="27"/>
      <c r="D3" s="27"/>
      <c r="E3" s="27"/>
      <c r="F3" s="27"/>
      <c r="G3" s="27"/>
      <c r="H3" s="27"/>
      <c r="I3" s="27"/>
    </row>
    <row r="4" spans="1:9" ht="12.75">
      <c r="A4" s="35" t="s">
        <v>65</v>
      </c>
      <c r="B4" s="36" t="s">
        <v>33</v>
      </c>
      <c r="C4" s="36" t="s">
        <v>34</v>
      </c>
      <c r="D4" s="36" t="s">
        <v>35</v>
      </c>
      <c r="E4" s="36" t="s">
        <v>36</v>
      </c>
      <c r="F4" s="36" t="s">
        <v>37</v>
      </c>
      <c r="G4" s="36" t="s">
        <v>38</v>
      </c>
      <c r="H4" s="36" t="s">
        <v>39</v>
      </c>
      <c r="I4" s="36" t="s">
        <v>40</v>
      </c>
    </row>
    <row r="5" spans="1:9" ht="12.75">
      <c r="A5" s="48" t="s">
        <v>63</v>
      </c>
      <c r="B5" s="28">
        <v>125</v>
      </c>
      <c r="C5" s="28">
        <v>132</v>
      </c>
      <c r="D5" s="28">
        <v>144</v>
      </c>
      <c r="E5" s="28">
        <v>152</v>
      </c>
      <c r="F5" s="28">
        <v>178</v>
      </c>
      <c r="G5" s="28">
        <v>197</v>
      </c>
      <c r="H5" s="28">
        <v>153</v>
      </c>
      <c r="I5" s="29">
        <f>SUM(B5:H5)</f>
        <v>1081</v>
      </c>
    </row>
    <row r="6" spans="1:9" ht="12.75">
      <c r="A6" s="48" t="s">
        <v>64</v>
      </c>
      <c r="B6" s="30">
        <v>135</v>
      </c>
      <c r="C6" s="30">
        <v>144</v>
      </c>
      <c r="D6" s="30">
        <v>148</v>
      </c>
      <c r="E6" s="30">
        <v>177</v>
      </c>
      <c r="F6" s="30">
        <v>188</v>
      </c>
      <c r="G6" s="30">
        <v>204</v>
      </c>
      <c r="H6" s="30">
        <v>169</v>
      </c>
      <c r="I6" s="31">
        <f>SUM(B6:H6)</f>
        <v>1165</v>
      </c>
    </row>
    <row r="7" spans="1:9" ht="12.75">
      <c r="A7" s="58" t="s">
        <v>41</v>
      </c>
      <c r="B7" s="59">
        <f aca="true" t="shared" si="0" ref="B7:I7">+B6-B5</f>
        <v>10</v>
      </c>
      <c r="C7" s="59">
        <f t="shared" si="0"/>
        <v>12</v>
      </c>
      <c r="D7" s="59">
        <f t="shared" si="0"/>
        <v>4</v>
      </c>
      <c r="E7" s="59">
        <f t="shared" si="0"/>
        <v>25</v>
      </c>
      <c r="F7" s="59">
        <f t="shared" si="0"/>
        <v>10</v>
      </c>
      <c r="G7" s="59">
        <f t="shared" si="0"/>
        <v>7</v>
      </c>
      <c r="H7" s="59">
        <f t="shared" si="0"/>
        <v>16</v>
      </c>
      <c r="I7" s="60">
        <f t="shared" si="0"/>
        <v>84</v>
      </c>
    </row>
    <row r="8" spans="1:9" ht="12.75">
      <c r="A8" s="61" t="s">
        <v>42</v>
      </c>
      <c r="B8" s="62">
        <f>B7/B5</f>
        <v>0.08</v>
      </c>
      <c r="C8" s="62">
        <f aca="true" t="shared" si="1" ref="C8:I8">C7/C5</f>
        <v>0.09090909090909091</v>
      </c>
      <c r="D8" s="62">
        <f t="shared" si="1"/>
        <v>0.027777777777777776</v>
      </c>
      <c r="E8" s="62">
        <f t="shared" si="1"/>
        <v>0.16447368421052633</v>
      </c>
      <c r="F8" s="62">
        <f t="shared" si="1"/>
        <v>0.056179775280898875</v>
      </c>
      <c r="G8" s="62">
        <f t="shared" si="1"/>
        <v>0.03553299492385787</v>
      </c>
      <c r="H8" s="62">
        <f t="shared" si="1"/>
        <v>0.10457516339869281</v>
      </c>
      <c r="I8" s="63">
        <f t="shared" si="1"/>
        <v>0.07770582793709528</v>
      </c>
    </row>
    <row r="9" spans="1:9" ht="13.5" thickBot="1">
      <c r="A9" s="49" t="s">
        <v>43</v>
      </c>
      <c r="B9" s="30">
        <v>4</v>
      </c>
      <c r="C9" s="30">
        <v>2</v>
      </c>
      <c r="D9" s="30">
        <v>3</v>
      </c>
      <c r="E9" s="30">
        <v>2</v>
      </c>
      <c r="F9" s="30">
        <v>7</v>
      </c>
      <c r="G9" s="30">
        <v>2</v>
      </c>
      <c r="H9" s="30">
        <v>4</v>
      </c>
      <c r="I9" s="31">
        <f>SUM(B9:H9)</f>
        <v>24</v>
      </c>
    </row>
    <row r="10" spans="1:9" s="11" customFormat="1" ht="12.75">
      <c r="A10" s="50" t="s">
        <v>66</v>
      </c>
      <c r="B10" s="32">
        <v>128</v>
      </c>
      <c r="C10" s="32">
        <v>135</v>
      </c>
      <c r="D10" s="32">
        <v>144.5</v>
      </c>
      <c r="E10" s="32">
        <v>165</v>
      </c>
      <c r="F10" s="32">
        <v>180</v>
      </c>
      <c r="G10" s="32">
        <v>199</v>
      </c>
      <c r="H10" s="32">
        <v>160</v>
      </c>
      <c r="I10" s="33">
        <f>SUM(B10:H10)</f>
        <v>1111.5</v>
      </c>
    </row>
    <row r="11" spans="1:9" s="11" customFormat="1" ht="12.75">
      <c r="A11" s="64" t="s">
        <v>41</v>
      </c>
      <c r="B11" s="65">
        <f>B10-B5</f>
        <v>3</v>
      </c>
      <c r="C11" s="65">
        <f aca="true" t="shared" si="2" ref="C11:I11">C10-C5</f>
        <v>3</v>
      </c>
      <c r="D11" s="65">
        <f t="shared" si="2"/>
        <v>0.5</v>
      </c>
      <c r="E11" s="65">
        <f t="shared" si="2"/>
        <v>13</v>
      </c>
      <c r="F11" s="65">
        <f t="shared" si="2"/>
        <v>2</v>
      </c>
      <c r="G11" s="65">
        <f t="shared" si="2"/>
        <v>2</v>
      </c>
      <c r="H11" s="65">
        <f t="shared" si="2"/>
        <v>7</v>
      </c>
      <c r="I11" s="66">
        <f t="shared" si="2"/>
        <v>30.5</v>
      </c>
    </row>
    <row r="12" spans="1:9" ht="12.75">
      <c r="A12" s="61" t="s">
        <v>42</v>
      </c>
      <c r="B12" s="67">
        <f aca="true" t="shared" si="3" ref="B12:I12">B11/B5</f>
        <v>0.024</v>
      </c>
      <c r="C12" s="67">
        <f t="shared" si="3"/>
        <v>0.022727272727272728</v>
      </c>
      <c r="D12" s="67">
        <f t="shared" si="3"/>
        <v>0.003472222222222222</v>
      </c>
      <c r="E12" s="67">
        <f t="shared" si="3"/>
        <v>0.08552631578947369</v>
      </c>
      <c r="F12" s="67">
        <f t="shared" si="3"/>
        <v>0.011235955056179775</v>
      </c>
      <c r="G12" s="67">
        <f t="shared" si="3"/>
        <v>0.01015228426395939</v>
      </c>
      <c r="H12" s="67">
        <f t="shared" si="3"/>
        <v>0.0457516339869281</v>
      </c>
      <c r="I12" s="63">
        <f t="shared" si="3"/>
        <v>0.028214616096207217</v>
      </c>
    </row>
  </sheetData>
  <sheetProtection sheet="1" objects="1" scenarios="1"/>
  <conditionalFormatting sqref="B8:I8 B10:I12">
    <cfRule type="cellIs" priority="1" dxfId="1" operator="between" stopIfTrue="1">
      <formula>-0.05</formula>
      <formula>0.05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8" width="10.625" style="0" customWidth="1"/>
    <col min="9" max="9" width="12.625" style="0" customWidth="1"/>
  </cols>
  <sheetData>
    <row r="1" ht="18">
      <c r="D1" s="68" t="s">
        <v>89</v>
      </c>
    </row>
    <row r="4" spans="1:9" ht="12.75">
      <c r="A4" s="51"/>
      <c r="B4" s="52" t="s">
        <v>33</v>
      </c>
      <c r="C4" s="52" t="s">
        <v>34</v>
      </c>
      <c r="D4" s="52" t="s">
        <v>35</v>
      </c>
      <c r="E4" s="52" t="s">
        <v>36</v>
      </c>
      <c r="F4" s="52" t="s">
        <v>37</v>
      </c>
      <c r="G4" s="52" t="s">
        <v>38</v>
      </c>
      <c r="H4" s="52" t="s">
        <v>39</v>
      </c>
      <c r="I4" s="53" t="s">
        <v>40</v>
      </c>
    </row>
    <row r="5" spans="1:9" ht="12.75">
      <c r="A5" s="54" t="s">
        <v>13</v>
      </c>
      <c r="B5" s="69">
        <v>3545</v>
      </c>
      <c r="C5" s="69">
        <v>3766</v>
      </c>
      <c r="D5" s="69">
        <v>4285</v>
      </c>
      <c r="E5" s="69">
        <v>5415</v>
      </c>
      <c r="F5" s="69">
        <v>6536</v>
      </c>
      <c r="G5" s="69">
        <v>7050</v>
      </c>
      <c r="H5" s="69">
        <v>5425</v>
      </c>
      <c r="I5" s="39">
        <f>SUM(B5:H5)</f>
        <v>36022</v>
      </c>
    </row>
    <row r="6" spans="1:9" ht="12.75">
      <c r="A6" s="54" t="s">
        <v>80</v>
      </c>
      <c r="B6" s="71">
        <f>'Hours variance'!B5</f>
        <v>125</v>
      </c>
      <c r="C6" s="71">
        <f>'Hours variance'!C5</f>
        <v>132</v>
      </c>
      <c r="D6" s="71">
        <f>'Hours variance'!D5</f>
        <v>144</v>
      </c>
      <c r="E6" s="71">
        <f>'Hours variance'!E5</f>
        <v>152</v>
      </c>
      <c r="F6" s="71">
        <f>'Hours variance'!F5</f>
        <v>178</v>
      </c>
      <c r="G6" s="71">
        <f>'Hours variance'!G5</f>
        <v>197</v>
      </c>
      <c r="H6" s="71">
        <f>'Hours variance'!H5</f>
        <v>153</v>
      </c>
      <c r="I6" s="40">
        <f>SUM(B6:H6)</f>
        <v>1081</v>
      </c>
    </row>
    <row r="7" spans="1:9" ht="12.75">
      <c r="A7" s="57" t="s">
        <v>81</v>
      </c>
      <c r="B7" s="55">
        <f aca="true" t="shared" si="0" ref="B7:I7">B5/B6</f>
        <v>28.36</v>
      </c>
      <c r="C7" s="55">
        <f t="shared" si="0"/>
        <v>28.53030303030303</v>
      </c>
      <c r="D7" s="55">
        <f t="shared" si="0"/>
        <v>29.756944444444443</v>
      </c>
      <c r="E7" s="55">
        <f t="shared" si="0"/>
        <v>35.625</v>
      </c>
      <c r="F7" s="55">
        <f t="shared" si="0"/>
        <v>36.71910112359551</v>
      </c>
      <c r="G7" s="55">
        <f t="shared" si="0"/>
        <v>35.786802030456855</v>
      </c>
      <c r="H7" s="55">
        <f t="shared" si="0"/>
        <v>35.45751633986928</v>
      </c>
      <c r="I7" s="56">
        <f t="shared" si="0"/>
        <v>33.32284921369103</v>
      </c>
    </row>
    <row r="8" spans="1:9" ht="12.75">
      <c r="A8" s="54"/>
      <c r="B8" s="38"/>
      <c r="C8" s="38"/>
      <c r="D8" s="38"/>
      <c r="E8" s="38"/>
      <c r="F8" s="38"/>
      <c r="G8" s="38"/>
      <c r="H8" s="38"/>
      <c r="I8" s="40"/>
    </row>
    <row r="9" spans="1:9" ht="12.75">
      <c r="A9" s="54" t="s">
        <v>82</v>
      </c>
      <c r="B9" s="70">
        <v>90.5</v>
      </c>
      <c r="C9" s="70">
        <v>93</v>
      </c>
      <c r="D9" s="70">
        <v>96.5</v>
      </c>
      <c r="E9" s="70">
        <v>109</v>
      </c>
      <c r="F9" s="70">
        <v>141</v>
      </c>
      <c r="G9" s="70">
        <v>143.5</v>
      </c>
      <c r="H9" s="70">
        <v>105</v>
      </c>
      <c r="I9" s="41">
        <f>SUM(B9:H9)</f>
        <v>778.5</v>
      </c>
    </row>
    <row r="10" spans="1:9" ht="12.75">
      <c r="A10" s="72" t="s">
        <v>83</v>
      </c>
      <c r="B10" s="73">
        <f>B5/B9</f>
        <v>39.171270718232044</v>
      </c>
      <c r="C10" s="73">
        <f aca="true" t="shared" si="1" ref="C10:I10">C5/C9</f>
        <v>40.494623655913976</v>
      </c>
      <c r="D10" s="73">
        <f t="shared" si="1"/>
        <v>44.40414507772021</v>
      </c>
      <c r="E10" s="73">
        <f t="shared" si="1"/>
        <v>49.678899082568805</v>
      </c>
      <c r="F10" s="73">
        <f t="shared" si="1"/>
        <v>46.354609929078016</v>
      </c>
      <c r="G10" s="73">
        <f t="shared" si="1"/>
        <v>49.12891986062718</v>
      </c>
      <c r="H10" s="73">
        <f t="shared" si="1"/>
        <v>51.666666666666664</v>
      </c>
      <c r="I10" s="74">
        <f t="shared" si="1"/>
        <v>46.271034039820165</v>
      </c>
    </row>
    <row r="11" spans="1:9" ht="12.75">
      <c r="A11" s="75"/>
      <c r="B11" s="76"/>
      <c r="C11" s="76"/>
      <c r="D11" s="76"/>
      <c r="E11" s="76"/>
      <c r="F11" s="76"/>
      <c r="G11" s="76"/>
      <c r="H11" s="76"/>
      <c r="I11" s="77"/>
    </row>
    <row r="12" spans="1:9" ht="12.75">
      <c r="A12" s="75" t="s">
        <v>84</v>
      </c>
      <c r="B12" s="76">
        <f>B6-B9</f>
        <v>34.5</v>
      </c>
      <c r="C12" s="76">
        <f aca="true" t="shared" si="2" ref="C12:H12">C6-C9</f>
        <v>39</v>
      </c>
      <c r="D12" s="76">
        <f t="shared" si="2"/>
        <v>47.5</v>
      </c>
      <c r="E12" s="76">
        <f t="shared" si="2"/>
        <v>43</v>
      </c>
      <c r="F12" s="76">
        <f t="shared" si="2"/>
        <v>37</v>
      </c>
      <c r="G12" s="76">
        <f t="shared" si="2"/>
        <v>53.5</v>
      </c>
      <c r="H12" s="76">
        <f t="shared" si="2"/>
        <v>48</v>
      </c>
      <c r="I12" s="41">
        <f>SUM(B12:H12)</f>
        <v>302.5</v>
      </c>
    </row>
    <row r="13" spans="1:9" ht="12.75">
      <c r="A13" s="78" t="s">
        <v>85</v>
      </c>
      <c r="B13" s="79">
        <f>B12/B6</f>
        <v>0.276</v>
      </c>
      <c r="C13" s="79">
        <f aca="true" t="shared" si="3" ref="C13:I13">C12/C6</f>
        <v>0.29545454545454547</v>
      </c>
      <c r="D13" s="79">
        <f t="shared" si="3"/>
        <v>0.3298611111111111</v>
      </c>
      <c r="E13" s="79">
        <f t="shared" si="3"/>
        <v>0.28289473684210525</v>
      </c>
      <c r="F13" s="79">
        <f t="shared" si="3"/>
        <v>0.20786516853932585</v>
      </c>
      <c r="G13" s="79">
        <f t="shared" si="3"/>
        <v>0.2715736040609137</v>
      </c>
      <c r="H13" s="79">
        <f t="shared" si="3"/>
        <v>0.3137254901960784</v>
      </c>
      <c r="I13" s="80">
        <f t="shared" si="3"/>
        <v>0.2798334875115634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6.625" style="2" customWidth="1"/>
    <col min="4" max="4" width="10.625" style="0" customWidth="1"/>
    <col min="5" max="5" width="6.625" style="2" customWidth="1"/>
    <col min="6" max="6" width="10.625" style="81" customWidth="1"/>
    <col min="7" max="7" width="6.625" style="2" customWidth="1"/>
    <col min="8" max="8" width="10.625" style="81" customWidth="1"/>
    <col min="9" max="9" width="6.625" style="2" customWidth="1"/>
    <col min="10" max="10" width="11.625" style="81" bestFit="1" customWidth="1"/>
    <col min="11" max="11" width="6.625" style="2" customWidth="1"/>
    <col min="12" max="12" width="10.625" style="81" bestFit="1" customWidth="1"/>
    <col min="13" max="13" width="6.625" style="2" customWidth="1"/>
    <col min="14" max="14" width="10.625" style="81" bestFit="1" customWidth="1"/>
    <col min="15" max="15" width="6.625" style="2" customWidth="1"/>
  </cols>
  <sheetData>
    <row r="2" ht="15">
      <c r="E2" s="99" t="s">
        <v>127</v>
      </c>
    </row>
    <row r="4" spans="3:6" ht="12.75">
      <c r="C4" s="100" t="s">
        <v>138</v>
      </c>
      <c r="F4" s="101">
        <f>C33+E33+G33+I33+K33+M33+O33</f>
        <v>0</v>
      </c>
    </row>
    <row r="6" spans="1:15" ht="12.75">
      <c r="A6" s="116"/>
      <c r="B6" s="137" t="s">
        <v>131</v>
      </c>
      <c r="C6" s="138"/>
      <c r="D6" s="139" t="s">
        <v>132</v>
      </c>
      <c r="E6" s="138"/>
      <c r="F6" s="135" t="s">
        <v>133</v>
      </c>
      <c r="G6" s="136"/>
      <c r="H6" s="135" t="s">
        <v>134</v>
      </c>
      <c r="I6" s="136"/>
      <c r="J6" s="135" t="s">
        <v>135</v>
      </c>
      <c r="K6" s="136"/>
      <c r="L6" s="135" t="s">
        <v>136</v>
      </c>
      <c r="M6" s="136"/>
      <c r="N6" s="135" t="s">
        <v>137</v>
      </c>
      <c r="O6" s="136"/>
    </row>
    <row r="7" spans="1:17" ht="12.75">
      <c r="A7" s="117"/>
      <c r="B7" s="108"/>
      <c r="C7" s="110" t="s">
        <v>124</v>
      </c>
      <c r="D7" s="112"/>
      <c r="E7" s="110" t="s">
        <v>124</v>
      </c>
      <c r="F7" s="114"/>
      <c r="G7" s="110" t="s">
        <v>124</v>
      </c>
      <c r="H7" s="114"/>
      <c r="I7" s="110" t="s">
        <v>124</v>
      </c>
      <c r="J7" s="114"/>
      <c r="K7" s="110" t="s">
        <v>124</v>
      </c>
      <c r="L7" s="114"/>
      <c r="M7" s="110" t="s">
        <v>124</v>
      </c>
      <c r="N7" s="114"/>
      <c r="O7" s="110" t="s">
        <v>124</v>
      </c>
      <c r="P7" s="2"/>
      <c r="Q7" s="2"/>
    </row>
    <row r="8" spans="1:17" ht="12.75">
      <c r="A8" s="88"/>
      <c r="B8" s="109" t="s">
        <v>13</v>
      </c>
      <c r="C8" s="111" t="s">
        <v>125</v>
      </c>
      <c r="D8" s="113" t="s">
        <v>13</v>
      </c>
      <c r="E8" s="111" t="s">
        <v>125</v>
      </c>
      <c r="F8" s="115" t="s">
        <v>13</v>
      </c>
      <c r="G8" s="111" t="s">
        <v>125</v>
      </c>
      <c r="H8" s="115" t="s">
        <v>13</v>
      </c>
      <c r="I8" s="111" t="s">
        <v>125</v>
      </c>
      <c r="J8" s="115" t="s">
        <v>13</v>
      </c>
      <c r="K8" s="111" t="s">
        <v>125</v>
      </c>
      <c r="L8" s="115" t="s">
        <v>13</v>
      </c>
      <c r="M8" s="111" t="s">
        <v>125</v>
      </c>
      <c r="N8" s="115" t="s">
        <v>13</v>
      </c>
      <c r="O8" s="111" t="s">
        <v>125</v>
      </c>
      <c r="P8" s="2"/>
      <c r="Q8" s="2"/>
    </row>
    <row r="9" spans="1:15" ht="12.75">
      <c r="A9" s="87" t="s">
        <v>100</v>
      </c>
      <c r="B9" s="102"/>
      <c r="C9" s="90">
        <f>VLOOKUP(B9,Chart!$B$8:$J$36,9)</f>
        <v>0</v>
      </c>
      <c r="D9" s="105"/>
      <c r="E9" s="91">
        <f>VLOOKUP(D9,Chart!$B$8:$J$36,9)</f>
        <v>0</v>
      </c>
      <c r="F9" s="105"/>
      <c r="G9" s="91">
        <f>VLOOKUP(F9,Chart!$B$8:$J$36,9)</f>
        <v>0</v>
      </c>
      <c r="H9" s="105"/>
      <c r="I9" s="91">
        <f>VLOOKUP(H9,Chart!$B$8:$J$36,9)</f>
        <v>0</v>
      </c>
      <c r="J9" s="105"/>
      <c r="K9" s="91">
        <f>VLOOKUP(J9,Chart!$B$8:$J$36,9)</f>
        <v>0</v>
      </c>
      <c r="L9" s="105"/>
      <c r="M9" s="91">
        <f>VLOOKUP(L9,Chart!$B$8:$J$36,9)</f>
        <v>0</v>
      </c>
      <c r="N9" s="105"/>
      <c r="O9" s="92">
        <f>VLOOKUP(N9,Chart!$B$8:$J$36,9)</f>
        <v>0</v>
      </c>
    </row>
    <row r="10" spans="1:15" ht="12.75">
      <c r="A10" s="87" t="s">
        <v>101</v>
      </c>
      <c r="B10" s="103"/>
      <c r="C10" s="93">
        <f>VLOOKUP(B10,Chart!$B$8:$J$36,9)</f>
        <v>0</v>
      </c>
      <c r="D10" s="106"/>
      <c r="E10" s="94">
        <f>VLOOKUP(D10,Chart!$B$8:$J$36,9)</f>
        <v>0</v>
      </c>
      <c r="F10" s="106"/>
      <c r="G10" s="94">
        <f>VLOOKUP(F10,Chart!$B$8:$J$36,9)</f>
        <v>0</v>
      </c>
      <c r="H10" s="106"/>
      <c r="I10" s="94">
        <f>VLOOKUP(H10,Chart!$B$8:$J$36,9)</f>
        <v>0</v>
      </c>
      <c r="J10" s="106"/>
      <c r="K10" s="94">
        <f>VLOOKUP(J10,Chart!$B$8:$J$36,9)</f>
        <v>0</v>
      </c>
      <c r="L10" s="106"/>
      <c r="M10" s="94">
        <f>VLOOKUP(L10,Chart!$B$8:$J$36,9)</f>
        <v>0</v>
      </c>
      <c r="N10" s="106"/>
      <c r="O10" s="95">
        <f>VLOOKUP(N10,Chart!$B$8:$J$36,9)</f>
        <v>0</v>
      </c>
    </row>
    <row r="11" spans="1:15" ht="12.75">
      <c r="A11" s="87" t="s">
        <v>102</v>
      </c>
      <c r="B11" s="103"/>
      <c r="C11" s="93">
        <f>VLOOKUP(B11,Chart!$B$8:$J$36,9)</f>
        <v>0</v>
      </c>
      <c r="D11" s="106"/>
      <c r="E11" s="94">
        <f>VLOOKUP(D11,Chart!$B$8:$J$36,9)</f>
        <v>0</v>
      </c>
      <c r="F11" s="106"/>
      <c r="G11" s="94">
        <f>VLOOKUP(F11,Chart!$B$8:$J$36,9)</f>
        <v>0</v>
      </c>
      <c r="H11" s="106"/>
      <c r="I11" s="94">
        <f>VLOOKUP(H11,Chart!$B$8:$J$36,9)</f>
        <v>0</v>
      </c>
      <c r="J11" s="106"/>
      <c r="K11" s="94">
        <f>VLOOKUP(J11,Chart!$B$8:$J$36,9)</f>
        <v>0</v>
      </c>
      <c r="L11" s="106"/>
      <c r="M11" s="94">
        <f>VLOOKUP(L11,Chart!$B$8:$J$36,9)</f>
        <v>0</v>
      </c>
      <c r="N11" s="106"/>
      <c r="O11" s="95">
        <f>VLOOKUP(N11,Chart!$B$8:$J$36,9)</f>
        <v>0</v>
      </c>
    </row>
    <row r="12" spans="1:15" ht="12.75">
      <c r="A12" s="87" t="s">
        <v>103</v>
      </c>
      <c r="B12" s="103"/>
      <c r="C12" s="93">
        <f>VLOOKUP(B12,Chart!$B$8:$J$36,9)</f>
        <v>0</v>
      </c>
      <c r="D12" s="106"/>
      <c r="E12" s="94">
        <f>VLOOKUP(D12,Chart!$B$8:$J$36,9)</f>
        <v>0</v>
      </c>
      <c r="F12" s="106"/>
      <c r="G12" s="94">
        <f>VLOOKUP(F12,Chart!$B$8:$J$36,9)</f>
        <v>0</v>
      </c>
      <c r="H12" s="106"/>
      <c r="I12" s="94">
        <f>VLOOKUP(H12,Chart!$B$8:$J$36,9)</f>
        <v>0</v>
      </c>
      <c r="J12" s="106"/>
      <c r="K12" s="94">
        <f>VLOOKUP(J12,Chart!$B$8:$J$36,9)</f>
        <v>0</v>
      </c>
      <c r="L12" s="106"/>
      <c r="M12" s="94">
        <f>VLOOKUP(L12,Chart!$B$8:$J$36,9)</f>
        <v>0</v>
      </c>
      <c r="N12" s="106"/>
      <c r="O12" s="95">
        <f>VLOOKUP(N12,Chart!$B$8:$J$36,9)</f>
        <v>0</v>
      </c>
    </row>
    <row r="13" spans="1:15" ht="12.75">
      <c r="A13" s="87" t="s">
        <v>104</v>
      </c>
      <c r="B13" s="103"/>
      <c r="C13" s="93">
        <f>VLOOKUP(B13,Chart!$B$8:$J$36,9)</f>
        <v>0</v>
      </c>
      <c r="D13" s="106"/>
      <c r="E13" s="94">
        <f>VLOOKUP(D13,Chart!$B$8:$J$36,9)</f>
        <v>0</v>
      </c>
      <c r="F13" s="106"/>
      <c r="G13" s="94">
        <f>VLOOKUP(F13,Chart!$B$8:$J$36,9)</f>
        <v>0</v>
      </c>
      <c r="H13" s="106"/>
      <c r="I13" s="94">
        <f>VLOOKUP(H13,Chart!$B$8:$J$36,9)</f>
        <v>0</v>
      </c>
      <c r="J13" s="106"/>
      <c r="K13" s="94">
        <f>VLOOKUP(J13,Chart!$B$8:$J$36,9)</f>
        <v>0</v>
      </c>
      <c r="L13" s="106"/>
      <c r="M13" s="94">
        <f>VLOOKUP(L13,Chart!$B$8:$J$36,9)</f>
        <v>0</v>
      </c>
      <c r="N13" s="106"/>
      <c r="O13" s="95">
        <f>VLOOKUP(N13,Chart!$B$8:$J$36,9)</f>
        <v>0</v>
      </c>
    </row>
    <row r="14" spans="1:15" ht="12.75">
      <c r="A14" s="87" t="s">
        <v>105</v>
      </c>
      <c r="B14" s="103"/>
      <c r="C14" s="93">
        <f>VLOOKUP(B14,Chart!$B$8:$J$36,9)</f>
        <v>0</v>
      </c>
      <c r="D14" s="106"/>
      <c r="E14" s="94">
        <f>VLOOKUP(D14,Chart!$B$8:$J$36,9)</f>
        <v>0</v>
      </c>
      <c r="F14" s="106"/>
      <c r="G14" s="94">
        <f>VLOOKUP(F14,Chart!$B$8:$J$36,9)</f>
        <v>0</v>
      </c>
      <c r="H14" s="106"/>
      <c r="I14" s="94">
        <f>VLOOKUP(H14,Chart!$B$8:$J$36,9)</f>
        <v>0</v>
      </c>
      <c r="J14" s="106"/>
      <c r="K14" s="94">
        <f>VLOOKUP(J14,Chart!$B$8:$J$36,9)</f>
        <v>0</v>
      </c>
      <c r="L14" s="106"/>
      <c r="M14" s="94">
        <f>VLOOKUP(L14,Chart!$B$8:$J$36,9)</f>
        <v>0</v>
      </c>
      <c r="N14" s="106"/>
      <c r="O14" s="95">
        <f>VLOOKUP(N14,Chart!$B$8:$J$36,9)</f>
        <v>0</v>
      </c>
    </row>
    <row r="15" spans="1:15" ht="12.75">
      <c r="A15" s="87" t="s">
        <v>106</v>
      </c>
      <c r="B15" s="103"/>
      <c r="C15" s="93">
        <f>VLOOKUP(B15,Chart!$B$8:$J$36,9)</f>
        <v>0</v>
      </c>
      <c r="D15" s="106"/>
      <c r="E15" s="94">
        <f>VLOOKUP(D15,Chart!$B$8:$J$36,9)</f>
        <v>0</v>
      </c>
      <c r="F15" s="106"/>
      <c r="G15" s="94">
        <f>VLOOKUP(F15,Chart!$B$8:$J$36,9)</f>
        <v>0</v>
      </c>
      <c r="H15" s="106"/>
      <c r="I15" s="94">
        <f>VLOOKUP(H15,Chart!$B$8:$J$36,9)</f>
        <v>0</v>
      </c>
      <c r="J15" s="106"/>
      <c r="K15" s="94">
        <f>VLOOKUP(J15,Chart!$B$8:$J$36,9)</f>
        <v>0</v>
      </c>
      <c r="L15" s="106"/>
      <c r="M15" s="94">
        <f>VLOOKUP(L15,Chart!$B$8:$J$36,9)</f>
        <v>0</v>
      </c>
      <c r="N15" s="106"/>
      <c r="O15" s="95">
        <f>VLOOKUP(N15,Chart!$B$8:$J$36,9)</f>
        <v>0</v>
      </c>
    </row>
    <row r="16" spans="1:15" ht="12.75">
      <c r="A16" s="87" t="s">
        <v>107</v>
      </c>
      <c r="B16" s="103"/>
      <c r="C16" s="93">
        <f>VLOOKUP(B16,Chart!$B$8:$J$36,9)</f>
        <v>0</v>
      </c>
      <c r="D16" s="106"/>
      <c r="E16" s="94">
        <f>VLOOKUP(D16,Chart!$B$8:$J$36,9)</f>
        <v>0</v>
      </c>
      <c r="F16" s="106"/>
      <c r="G16" s="94">
        <f>VLOOKUP(F16,Chart!$B$8:$J$36,9)</f>
        <v>0</v>
      </c>
      <c r="H16" s="106"/>
      <c r="I16" s="94">
        <f>VLOOKUP(H16,Chart!$B$8:$J$36,9)</f>
        <v>0</v>
      </c>
      <c r="J16" s="106"/>
      <c r="K16" s="94">
        <f>VLOOKUP(J16,Chart!$B$8:$J$36,9)</f>
        <v>0</v>
      </c>
      <c r="L16" s="106"/>
      <c r="M16" s="94">
        <f>VLOOKUP(L16,Chart!$B$8:$J$36,9)</f>
        <v>0</v>
      </c>
      <c r="N16" s="106"/>
      <c r="O16" s="95">
        <f>VLOOKUP(N16,Chart!$B$8:$J$36,9)</f>
        <v>0</v>
      </c>
    </row>
    <row r="17" spans="1:15" ht="12.75">
      <c r="A17" s="87" t="s">
        <v>108</v>
      </c>
      <c r="B17" s="103"/>
      <c r="C17" s="93">
        <f>VLOOKUP(B17,Chart!$B$8:$J$36,9)</f>
        <v>0</v>
      </c>
      <c r="D17" s="106"/>
      <c r="E17" s="94">
        <f>VLOOKUP(D17,Chart!$B$8:$J$36,9)</f>
        <v>0</v>
      </c>
      <c r="F17" s="106"/>
      <c r="G17" s="94">
        <f>VLOOKUP(F17,Chart!$B$8:$J$36,9)</f>
        <v>0</v>
      </c>
      <c r="H17" s="106"/>
      <c r="I17" s="94">
        <f>VLOOKUP(H17,Chart!$B$8:$J$36,9)</f>
        <v>0</v>
      </c>
      <c r="J17" s="106"/>
      <c r="K17" s="94">
        <f>VLOOKUP(J17,Chart!$B$8:$J$36,9)</f>
        <v>0</v>
      </c>
      <c r="L17" s="106"/>
      <c r="M17" s="94">
        <f>VLOOKUP(L17,Chart!$B$8:$J$36,9)</f>
        <v>0</v>
      </c>
      <c r="N17" s="106"/>
      <c r="O17" s="95">
        <f>VLOOKUP(N17,Chart!$B$8:$J$36,9)</f>
        <v>0</v>
      </c>
    </row>
    <row r="18" spans="1:15" ht="12.75">
      <c r="A18" s="87" t="s">
        <v>109</v>
      </c>
      <c r="B18" s="103"/>
      <c r="C18" s="93">
        <f>VLOOKUP(B18,Chart!$B$8:$J$36,9)</f>
        <v>0</v>
      </c>
      <c r="D18" s="106"/>
      <c r="E18" s="94">
        <f>VLOOKUP(D18,Chart!$B$8:$J$36,9)</f>
        <v>0</v>
      </c>
      <c r="F18" s="106"/>
      <c r="G18" s="94">
        <f>VLOOKUP(F18,Chart!$B$8:$J$36,9)</f>
        <v>0</v>
      </c>
      <c r="H18" s="106"/>
      <c r="I18" s="94">
        <f>VLOOKUP(H18,Chart!$B$8:$J$36,9)</f>
        <v>0</v>
      </c>
      <c r="J18" s="106"/>
      <c r="K18" s="94">
        <f>VLOOKUP(J18,Chart!$B$8:$J$36,9)</f>
        <v>0</v>
      </c>
      <c r="L18" s="106"/>
      <c r="M18" s="94">
        <f>VLOOKUP(L18,Chart!$B$8:$J$36,9)</f>
        <v>0</v>
      </c>
      <c r="N18" s="106"/>
      <c r="O18" s="95">
        <f>VLOOKUP(N18,Chart!$B$8:$J$36,9)</f>
        <v>0</v>
      </c>
    </row>
    <row r="19" spans="1:15" ht="12.75">
      <c r="A19" s="87" t="s">
        <v>110</v>
      </c>
      <c r="B19" s="103"/>
      <c r="C19" s="93">
        <f>VLOOKUP(B19,Chart!$B$8:$J$36,9)</f>
        <v>0</v>
      </c>
      <c r="D19" s="106"/>
      <c r="E19" s="94">
        <f>VLOOKUP(D19,Chart!$B$8:$J$36,9)</f>
        <v>0</v>
      </c>
      <c r="F19" s="106"/>
      <c r="G19" s="94">
        <f>VLOOKUP(F19,Chart!$B$8:$J$36,9)</f>
        <v>0</v>
      </c>
      <c r="H19" s="106"/>
      <c r="I19" s="94">
        <f>VLOOKUP(H19,Chart!$B$8:$J$36,9)</f>
        <v>0</v>
      </c>
      <c r="J19" s="106"/>
      <c r="K19" s="94">
        <f>VLOOKUP(J19,Chart!$B$8:$J$36,9)</f>
        <v>0</v>
      </c>
      <c r="L19" s="106"/>
      <c r="M19" s="94">
        <f>VLOOKUP(L19,Chart!$B$8:$J$36,9)</f>
        <v>0</v>
      </c>
      <c r="N19" s="106"/>
      <c r="O19" s="95">
        <f>VLOOKUP(N19,Chart!$B$8:$J$36,9)</f>
        <v>0</v>
      </c>
    </row>
    <row r="20" spans="1:15" ht="12.75">
      <c r="A20" s="87" t="s">
        <v>111</v>
      </c>
      <c r="B20" s="103"/>
      <c r="C20" s="93">
        <f>VLOOKUP(B20,Chart!$B$8:$J$36,9)</f>
        <v>0</v>
      </c>
      <c r="D20" s="106"/>
      <c r="E20" s="94">
        <f>VLOOKUP(D20,Chart!$B$8:$J$36,9)</f>
        <v>0</v>
      </c>
      <c r="F20" s="106"/>
      <c r="G20" s="94">
        <f>VLOOKUP(F20,Chart!$B$8:$J$36,9)</f>
        <v>0</v>
      </c>
      <c r="H20" s="106"/>
      <c r="I20" s="94">
        <f>VLOOKUP(H20,Chart!$B$8:$J$36,9)</f>
        <v>0</v>
      </c>
      <c r="J20" s="106"/>
      <c r="K20" s="94">
        <f>VLOOKUP(J20,Chart!$B$8:$J$36,9)</f>
        <v>0</v>
      </c>
      <c r="L20" s="106"/>
      <c r="M20" s="94">
        <f>VLOOKUP(L20,Chart!$B$8:$J$36,9)</f>
        <v>0</v>
      </c>
      <c r="N20" s="106"/>
      <c r="O20" s="95">
        <f>VLOOKUP(N20,Chart!$B$8:$J$36,9)</f>
        <v>0</v>
      </c>
    </row>
    <row r="21" spans="1:15" ht="12.75">
      <c r="A21" s="87" t="s">
        <v>112</v>
      </c>
      <c r="B21" s="103"/>
      <c r="C21" s="93">
        <f>VLOOKUP(B21,Chart!$B$8:$J$36,9)</f>
        <v>0</v>
      </c>
      <c r="D21" s="106"/>
      <c r="E21" s="94">
        <f>VLOOKUP(D21,Chart!$B$8:$J$36,9)</f>
        <v>0</v>
      </c>
      <c r="F21" s="106"/>
      <c r="G21" s="94">
        <f>VLOOKUP(F21,Chart!$B$8:$J$36,9)</f>
        <v>0</v>
      </c>
      <c r="H21" s="106"/>
      <c r="I21" s="94">
        <f>VLOOKUP(H21,Chart!$B$8:$J$36,9)</f>
        <v>0</v>
      </c>
      <c r="J21" s="106"/>
      <c r="K21" s="94">
        <f>VLOOKUP(J21,Chart!$B$8:$J$36,9)</f>
        <v>0</v>
      </c>
      <c r="L21" s="106"/>
      <c r="M21" s="94">
        <f>VLOOKUP(L21,Chart!$B$8:$J$36,9)</f>
        <v>0</v>
      </c>
      <c r="N21" s="106"/>
      <c r="O21" s="95">
        <f>VLOOKUP(N21,Chart!$B$8:$J$36,9)</f>
        <v>0</v>
      </c>
    </row>
    <row r="22" spans="1:15" ht="12.75">
      <c r="A22" s="87" t="s">
        <v>113</v>
      </c>
      <c r="B22" s="103"/>
      <c r="C22" s="93">
        <f>VLOOKUP(B22,Chart!$B$8:$J$36,9)</f>
        <v>0</v>
      </c>
      <c r="D22" s="106"/>
      <c r="E22" s="94">
        <f>VLOOKUP(D22,Chart!$B$8:$J$36,9)</f>
        <v>0</v>
      </c>
      <c r="F22" s="106"/>
      <c r="G22" s="94">
        <f>VLOOKUP(F22,Chart!$B$8:$J$36,9)</f>
        <v>0</v>
      </c>
      <c r="H22" s="106"/>
      <c r="I22" s="94">
        <f>VLOOKUP(H22,Chart!$B$8:$J$36,9)</f>
        <v>0</v>
      </c>
      <c r="J22" s="106"/>
      <c r="K22" s="94">
        <f>VLOOKUP(J22,Chart!$B$8:$J$36,9)</f>
        <v>0</v>
      </c>
      <c r="L22" s="106"/>
      <c r="M22" s="94">
        <f>VLOOKUP(L22,Chart!$B$8:$J$36,9)</f>
        <v>0</v>
      </c>
      <c r="N22" s="106"/>
      <c r="O22" s="95">
        <f>VLOOKUP(N22,Chart!$B$8:$J$36,9)</f>
        <v>0</v>
      </c>
    </row>
    <row r="23" spans="1:15" ht="12.75">
      <c r="A23" s="87" t="s">
        <v>114</v>
      </c>
      <c r="B23" s="103"/>
      <c r="C23" s="93">
        <f>VLOOKUP(B23,Chart!$B$8:$J$36,9)</f>
        <v>0</v>
      </c>
      <c r="D23" s="106"/>
      <c r="E23" s="94">
        <f>VLOOKUP(D23,Chart!$B$8:$J$36,9)</f>
        <v>0</v>
      </c>
      <c r="F23" s="106"/>
      <c r="G23" s="94">
        <f>VLOOKUP(F23,Chart!$B$8:$J$36,9)</f>
        <v>0</v>
      </c>
      <c r="H23" s="106"/>
      <c r="I23" s="94">
        <f>VLOOKUP(H23,Chart!$B$8:$J$36,9)</f>
        <v>0</v>
      </c>
      <c r="J23" s="106"/>
      <c r="K23" s="94">
        <f>VLOOKUP(J23,Chart!$B$8:$J$36,9)</f>
        <v>0</v>
      </c>
      <c r="L23" s="106"/>
      <c r="M23" s="94">
        <f>VLOOKUP(L23,Chart!$B$8:$J$36,9)</f>
        <v>0</v>
      </c>
      <c r="N23" s="106"/>
      <c r="O23" s="95">
        <f>VLOOKUP(N23,Chart!$B$8:$J$36,9)</f>
        <v>0</v>
      </c>
    </row>
    <row r="24" spans="1:15" ht="12.75">
      <c r="A24" s="87" t="s">
        <v>115</v>
      </c>
      <c r="B24" s="103"/>
      <c r="C24" s="93">
        <f>VLOOKUP(B24,Chart!$B$8:$J$36,9)</f>
        <v>0</v>
      </c>
      <c r="D24" s="106"/>
      <c r="E24" s="94">
        <f>VLOOKUP(D24,Chart!$B$8:$J$36,9)</f>
        <v>0</v>
      </c>
      <c r="F24" s="106"/>
      <c r="G24" s="94">
        <f>VLOOKUP(F24,Chart!$B$8:$J$36,9)</f>
        <v>0</v>
      </c>
      <c r="H24" s="106"/>
      <c r="I24" s="94">
        <f>VLOOKUP(H24,Chart!$B$8:$J$36,9)</f>
        <v>0</v>
      </c>
      <c r="J24" s="106"/>
      <c r="K24" s="94">
        <f>VLOOKUP(J24,Chart!$B$8:$J$36,9)</f>
        <v>0</v>
      </c>
      <c r="L24" s="106"/>
      <c r="M24" s="94">
        <f>VLOOKUP(L24,Chart!$B$8:$J$36,9)</f>
        <v>0</v>
      </c>
      <c r="N24" s="106"/>
      <c r="O24" s="95">
        <f>VLOOKUP(N24,Chart!$B$8:$J$36,9)</f>
        <v>0</v>
      </c>
    </row>
    <row r="25" spans="1:15" ht="12.75">
      <c r="A25" s="87" t="s">
        <v>116</v>
      </c>
      <c r="B25" s="103"/>
      <c r="C25" s="93">
        <f>VLOOKUP(B25,Chart!$B$8:$J$36,9)</f>
        <v>0</v>
      </c>
      <c r="D25" s="106"/>
      <c r="E25" s="94">
        <f>VLOOKUP(D25,Chart!$B$8:$J$36,9)</f>
        <v>0</v>
      </c>
      <c r="F25" s="106"/>
      <c r="G25" s="94">
        <f>VLOOKUP(F25,Chart!$B$8:$J$36,9)</f>
        <v>0</v>
      </c>
      <c r="H25" s="106"/>
      <c r="I25" s="94">
        <f>VLOOKUP(H25,Chart!$B$8:$J$36,9)</f>
        <v>0</v>
      </c>
      <c r="J25" s="106"/>
      <c r="K25" s="94">
        <f>VLOOKUP(J25,Chart!$B$8:$J$36,9)</f>
        <v>0</v>
      </c>
      <c r="L25" s="106"/>
      <c r="M25" s="94">
        <f>VLOOKUP(L25,Chart!$B$8:$J$36,9)</f>
        <v>0</v>
      </c>
      <c r="N25" s="106"/>
      <c r="O25" s="95">
        <f>VLOOKUP(N25,Chart!$B$8:$J$36,9)</f>
        <v>0</v>
      </c>
    </row>
    <row r="26" spans="1:15" ht="12.75">
      <c r="A26" s="87" t="s">
        <v>117</v>
      </c>
      <c r="B26" s="103"/>
      <c r="C26" s="93">
        <f>VLOOKUP(B26,Chart!$B$8:$J$36,9)</f>
        <v>0</v>
      </c>
      <c r="D26" s="106"/>
      <c r="E26" s="94">
        <f>VLOOKUP(D26,Chart!$B$8:$J$36,9)</f>
        <v>0</v>
      </c>
      <c r="F26" s="106"/>
      <c r="G26" s="94">
        <f>VLOOKUP(F26,Chart!$B$8:$J$36,9)</f>
        <v>0</v>
      </c>
      <c r="H26" s="106"/>
      <c r="I26" s="94">
        <f>VLOOKUP(H26,Chart!$B$8:$J$36,9)</f>
        <v>0</v>
      </c>
      <c r="J26" s="106"/>
      <c r="K26" s="94">
        <f>VLOOKUP(J26,Chart!$B$8:$J$36,9)</f>
        <v>0</v>
      </c>
      <c r="L26" s="106"/>
      <c r="M26" s="94">
        <f>VLOOKUP(L26,Chart!$B$8:$J$36,9)</f>
        <v>0</v>
      </c>
      <c r="N26" s="106"/>
      <c r="O26" s="95">
        <f>VLOOKUP(N26,Chart!$B$8:$J$36,9)</f>
        <v>0</v>
      </c>
    </row>
    <row r="27" spans="1:15" ht="12.75">
      <c r="A27" s="87" t="s">
        <v>123</v>
      </c>
      <c r="B27" s="103"/>
      <c r="C27" s="93">
        <f>VLOOKUP(B27,Chart!$B$8:$J$36,9)</f>
        <v>0</v>
      </c>
      <c r="D27" s="106"/>
      <c r="E27" s="94">
        <f>VLOOKUP(D27,Chart!$B$8:$J$36,9)</f>
        <v>0</v>
      </c>
      <c r="F27" s="106"/>
      <c r="G27" s="94">
        <f>VLOOKUP(F27,Chart!$B$8:$J$36,9)</f>
        <v>0</v>
      </c>
      <c r="H27" s="106"/>
      <c r="I27" s="94">
        <f>VLOOKUP(H27,Chart!$B$8:$J$36,9)</f>
        <v>0</v>
      </c>
      <c r="J27" s="106"/>
      <c r="K27" s="94">
        <f>VLOOKUP(J27,Chart!$B$8:$J$36,9)</f>
        <v>0</v>
      </c>
      <c r="L27" s="106"/>
      <c r="M27" s="94">
        <f>VLOOKUP(L27,Chart!$B$8:$J$36,9)</f>
        <v>0</v>
      </c>
      <c r="N27" s="106"/>
      <c r="O27" s="95">
        <f>VLOOKUP(N27,Chart!$B$8:$J$36,9)</f>
        <v>0</v>
      </c>
    </row>
    <row r="28" spans="1:15" ht="12.75">
      <c r="A28" s="87" t="s">
        <v>118</v>
      </c>
      <c r="B28" s="103"/>
      <c r="C28" s="93">
        <f>VLOOKUP(B28,Chart!$B$8:$J$36,9)</f>
        <v>0</v>
      </c>
      <c r="D28" s="106"/>
      <c r="E28" s="94">
        <f>VLOOKUP(D28,Chart!$B$8:$J$36,9)</f>
        <v>0</v>
      </c>
      <c r="F28" s="106"/>
      <c r="G28" s="94">
        <f>VLOOKUP(F28,Chart!$B$8:$J$36,9)</f>
        <v>0</v>
      </c>
      <c r="H28" s="106"/>
      <c r="I28" s="94">
        <f>VLOOKUP(H28,Chart!$B$8:$J$36,9)</f>
        <v>0</v>
      </c>
      <c r="J28" s="106"/>
      <c r="K28" s="94">
        <f>VLOOKUP(J28,Chart!$B$8:$J$36,9)</f>
        <v>0</v>
      </c>
      <c r="L28" s="106"/>
      <c r="M28" s="94">
        <f>VLOOKUP(L28,Chart!$B$8:$J$36,9)</f>
        <v>0</v>
      </c>
      <c r="N28" s="106"/>
      <c r="O28" s="95">
        <f>VLOOKUP(N28,Chart!$B$8:$J$36,9)</f>
        <v>0</v>
      </c>
    </row>
    <row r="29" spans="1:15" ht="12.75">
      <c r="A29" s="87" t="s">
        <v>119</v>
      </c>
      <c r="B29" s="103"/>
      <c r="C29" s="93">
        <f>VLOOKUP(B29,Chart!$B$8:$J$36,9)</f>
        <v>0</v>
      </c>
      <c r="D29" s="106"/>
      <c r="E29" s="94">
        <f>VLOOKUP(D29,Chart!$B$8:$J$36,9)</f>
        <v>0</v>
      </c>
      <c r="F29" s="106"/>
      <c r="G29" s="94">
        <f>VLOOKUP(F29,Chart!$B$8:$J$36,9)</f>
        <v>0</v>
      </c>
      <c r="H29" s="106"/>
      <c r="I29" s="94">
        <f>VLOOKUP(H29,Chart!$B$8:$J$36,9)</f>
        <v>0</v>
      </c>
      <c r="J29" s="106"/>
      <c r="K29" s="94">
        <f>VLOOKUP(J29,Chart!$B$8:$J$36,9)</f>
        <v>0</v>
      </c>
      <c r="L29" s="106"/>
      <c r="M29" s="94">
        <f>VLOOKUP(L29,Chart!$B$8:$J$36,9)</f>
        <v>0</v>
      </c>
      <c r="N29" s="106"/>
      <c r="O29" s="95">
        <f>VLOOKUP(N29,Chart!$B$8:$J$36,9)</f>
        <v>0</v>
      </c>
    </row>
    <row r="30" spans="1:15" ht="12.75">
      <c r="A30" s="87" t="s">
        <v>120</v>
      </c>
      <c r="B30" s="103"/>
      <c r="C30" s="93">
        <f>VLOOKUP(B30,Chart!$B$8:$J$36,9)</f>
        <v>0</v>
      </c>
      <c r="D30" s="106"/>
      <c r="E30" s="94">
        <f>VLOOKUP(D30,Chart!$B$8:$J$36,9)</f>
        <v>0</v>
      </c>
      <c r="F30" s="106"/>
      <c r="G30" s="94">
        <f>VLOOKUP(F30,Chart!$B$8:$J$36,9)</f>
        <v>0</v>
      </c>
      <c r="H30" s="106"/>
      <c r="I30" s="94">
        <f>VLOOKUP(H30,Chart!$B$8:$J$36,9)</f>
        <v>0</v>
      </c>
      <c r="J30" s="106"/>
      <c r="K30" s="94">
        <f>VLOOKUP(J30,Chart!$B$8:$J$36,9)</f>
        <v>0</v>
      </c>
      <c r="L30" s="106"/>
      <c r="M30" s="94">
        <f>VLOOKUP(L30,Chart!$B$8:$J$36,9)</f>
        <v>0</v>
      </c>
      <c r="N30" s="106"/>
      <c r="O30" s="95">
        <f>VLOOKUP(N30,Chart!$B$8:$J$36,9)</f>
        <v>0</v>
      </c>
    </row>
    <row r="31" spans="1:15" ht="12.75">
      <c r="A31" s="87" t="s">
        <v>121</v>
      </c>
      <c r="B31" s="103"/>
      <c r="C31" s="93">
        <f>VLOOKUP(B31,Chart!$B$8:$J$36,9)</f>
        <v>0</v>
      </c>
      <c r="D31" s="106"/>
      <c r="E31" s="94">
        <f>VLOOKUP(D31,Chart!$B$8:$J$36,9)</f>
        <v>0</v>
      </c>
      <c r="F31" s="106"/>
      <c r="G31" s="94">
        <f>VLOOKUP(F31,Chart!$B$8:$J$36,9)</f>
        <v>0</v>
      </c>
      <c r="H31" s="106"/>
      <c r="I31" s="94">
        <f>VLOOKUP(H31,Chart!$B$8:$J$36,9)</f>
        <v>0</v>
      </c>
      <c r="J31" s="106"/>
      <c r="K31" s="94">
        <f>VLOOKUP(J31,Chart!$B$8:$J$36,9)</f>
        <v>0</v>
      </c>
      <c r="L31" s="106"/>
      <c r="M31" s="94">
        <f>VLOOKUP(L31,Chart!$B$8:$J$36,9)</f>
        <v>0</v>
      </c>
      <c r="N31" s="106"/>
      <c r="O31" s="95">
        <f>VLOOKUP(N31,Chart!$B$8:$J$36,9)</f>
        <v>0</v>
      </c>
    </row>
    <row r="32" spans="1:16" ht="12.75">
      <c r="A32" s="87" t="s">
        <v>122</v>
      </c>
      <c r="B32" s="104"/>
      <c r="C32" s="96">
        <f>VLOOKUP(B32,Chart!$B$8:$J$36,9)</f>
        <v>0</v>
      </c>
      <c r="D32" s="107"/>
      <c r="E32" s="97">
        <f>VLOOKUP(D32,Chart!$B$8:$J$36,9)</f>
        <v>0</v>
      </c>
      <c r="F32" s="107"/>
      <c r="G32" s="97">
        <f>VLOOKUP(F32,Chart!$B$8:$J$36,9)</f>
        <v>0</v>
      </c>
      <c r="H32" s="107"/>
      <c r="I32" s="97">
        <f>VLOOKUP(H32,Chart!$B$8:$J$36,9)</f>
        <v>0</v>
      </c>
      <c r="J32" s="107"/>
      <c r="K32" s="97">
        <f>VLOOKUP(J32,Chart!$B$8:$J$36,9)</f>
        <v>0</v>
      </c>
      <c r="L32" s="107"/>
      <c r="M32" s="97">
        <f>VLOOKUP(L32,Chart!$B$8:$J$36,9)</f>
        <v>0</v>
      </c>
      <c r="N32" s="107"/>
      <c r="O32" s="98">
        <f>VLOOKUP(N32,Chart!$B$8:$J$36,9)</f>
        <v>0</v>
      </c>
      <c r="P32" s="89"/>
    </row>
    <row r="33" spans="1:15" s="86" customFormat="1" ht="12.75">
      <c r="A33" s="83" t="s">
        <v>126</v>
      </c>
      <c r="B33" s="84">
        <f aca="true" t="shared" si="0" ref="B33:O33">SUM(B9:B32)</f>
        <v>0</v>
      </c>
      <c r="C33" s="85">
        <f t="shared" si="0"/>
        <v>0</v>
      </c>
      <c r="D33" s="84">
        <f t="shared" si="0"/>
        <v>0</v>
      </c>
      <c r="E33" s="85">
        <f t="shared" si="0"/>
        <v>0</v>
      </c>
      <c r="F33" s="84">
        <f t="shared" si="0"/>
        <v>0</v>
      </c>
      <c r="G33" s="85">
        <f t="shared" si="0"/>
        <v>0</v>
      </c>
      <c r="H33" s="84">
        <f t="shared" si="0"/>
        <v>0</v>
      </c>
      <c r="I33" s="85">
        <f t="shared" si="0"/>
        <v>0</v>
      </c>
      <c r="J33" s="84">
        <f t="shared" si="0"/>
        <v>0</v>
      </c>
      <c r="K33" s="85">
        <f t="shared" si="0"/>
        <v>0</v>
      </c>
      <c r="L33" s="84">
        <f t="shared" si="0"/>
        <v>0</v>
      </c>
      <c r="M33" s="85">
        <f t="shared" si="0"/>
        <v>0</v>
      </c>
      <c r="N33" s="84">
        <f t="shared" si="0"/>
        <v>0</v>
      </c>
      <c r="O33" s="85">
        <f t="shared" si="0"/>
        <v>0</v>
      </c>
    </row>
  </sheetData>
  <sheetProtection sheet="1" objects="1" scenarios="1"/>
  <mergeCells count="7">
    <mergeCell ref="J6:K6"/>
    <mergeCell ref="L6:M6"/>
    <mergeCell ref="N6:O6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ThoughtWorks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Dafoe</dc:creator>
  <cp:keywords/>
  <dc:description/>
  <cp:lastModifiedBy>Lori Davy</cp:lastModifiedBy>
  <cp:lastPrinted>2003-03-18T19:28:58Z</cp:lastPrinted>
  <dcterms:created xsi:type="dcterms:W3CDTF">2000-05-05T17:58:58Z</dcterms:created>
  <dcterms:modified xsi:type="dcterms:W3CDTF">2009-12-18T18:01:48Z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